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da6bc47b726d94/EXCEL_OneDrive/Melleklet/"/>
    </mc:Choice>
  </mc:AlternateContent>
  <xr:revisionPtr revIDLastSave="994" documentId="8_{37F6997C-4D63-4192-94A4-DD4A44EBD7C9}" xr6:coauthVersionLast="47" xr6:coauthVersionMax="47" xr10:uidLastSave="{6AF90ED3-1B1F-483B-A17D-CE29B484B500}"/>
  <bookViews>
    <workbookView xWindow="-110" yWindow="-110" windowWidth="19420" windowHeight="10420" activeTab="3" xr2:uid="{7F4B0EC5-2A5F-4054-82E9-124410920201}"/>
  </bookViews>
  <sheets>
    <sheet name="Sportolók" sheetId="1" r:id="rId1"/>
    <sheet name="Olimpiák" sheetId="6" r:id="rId2"/>
    <sheet name="Sportolók_megoldás" sheetId="8" r:id="rId3"/>
    <sheet name="Olimpiák_megoldás" sheetId="9" r:id="rId4"/>
  </sheet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9" l="1"/>
  <c r="I39" i="9"/>
  <c r="H43" i="9"/>
  <c r="H42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H40" i="9"/>
  <c r="H50" i="9"/>
  <c r="H44" i="9"/>
  <c r="H48" i="9" s="1"/>
  <c r="H45" i="9"/>
  <c r="L24" i="8"/>
  <c r="M24" i="8"/>
  <c r="K24" i="8"/>
  <c r="M5" i="8"/>
  <c r="M6" i="8"/>
  <c r="M7" i="8"/>
  <c r="M8" i="8"/>
  <c r="M9" i="8"/>
  <c r="M10" i="8"/>
  <c r="M11" i="8"/>
  <c r="L5" i="8"/>
  <c r="L6" i="8"/>
  <c r="L7" i="8"/>
  <c r="L8" i="8"/>
  <c r="L9" i="8"/>
  <c r="L10" i="8"/>
  <c r="L11" i="8"/>
  <c r="K5" i="8"/>
  <c r="K6" i="8"/>
  <c r="K7" i="8"/>
  <c r="K8" i="8"/>
  <c r="K9" i="8"/>
  <c r="K10" i="8"/>
  <c r="K11" i="8"/>
  <c r="E35" i="8"/>
  <c r="F35" i="8"/>
  <c r="G35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41" i="9" l="1"/>
  <c r="H47" i="9"/>
  <c r="H46" i="9"/>
  <c r="H49" i="9" s="1"/>
  <c r="K12" i="8"/>
  <c r="H35" i="8"/>
  <c r="L12" i="8"/>
  <c r="M12" i="8"/>
</calcChain>
</file>

<file path=xl/sharedStrings.xml><?xml version="1.0" encoding="utf-8"?>
<sst xmlns="http://schemas.openxmlformats.org/spreadsheetml/2006/main" count="362" uniqueCount="132">
  <si>
    <t>Rendező város</t>
  </si>
  <si>
    <t>Év</t>
  </si>
  <si>
    <t>Tokió</t>
  </si>
  <si>
    <t> Rio de Janeiro</t>
  </si>
  <si>
    <t> London</t>
  </si>
  <si>
    <t> Peking</t>
  </si>
  <si>
    <t> Athén</t>
  </si>
  <si>
    <t> Sydney</t>
  </si>
  <si>
    <t> Atlanta</t>
  </si>
  <si>
    <t> Barcelona</t>
  </si>
  <si>
    <t> Szöul</t>
  </si>
  <si>
    <t> Los Angeles</t>
  </si>
  <si>
    <t> Moszkva</t>
  </si>
  <si>
    <t> Montréal</t>
  </si>
  <si>
    <t> München</t>
  </si>
  <si>
    <t> Mexikóváros</t>
  </si>
  <si>
    <t> Tokió</t>
  </si>
  <si>
    <t> Róma</t>
  </si>
  <si>
    <t> Melbourne</t>
  </si>
  <si>
    <t> Helsinki</t>
  </si>
  <si>
    <t> Berlin</t>
  </si>
  <si>
    <t> Amszterdam</t>
  </si>
  <si>
    <t> Párizs</t>
  </si>
  <si>
    <t> Antwerpen</t>
  </si>
  <si>
    <t> Stockholm</t>
  </si>
  <si>
    <t>London</t>
  </si>
  <si>
    <t>St. Louis</t>
  </si>
  <si>
    <t>Nyári olimpiai játékok</t>
  </si>
  <si>
    <t>Sportág</t>
  </si>
  <si>
    <t>Arany</t>
  </si>
  <si>
    <t>Ezüst</t>
  </si>
  <si>
    <t>Bronz</t>
  </si>
  <si>
    <t>Úszás</t>
  </si>
  <si>
    <t>Torna</t>
  </si>
  <si>
    <t>Kajak-kenu</t>
  </si>
  <si>
    <t>6.</t>
  </si>
  <si>
    <t>7.</t>
  </si>
  <si>
    <t>10.</t>
  </si>
  <si>
    <t>5.</t>
  </si>
  <si>
    <t>9.</t>
  </si>
  <si>
    <t>13.</t>
  </si>
  <si>
    <t>11.</t>
  </si>
  <si>
    <t>3.</t>
  </si>
  <si>
    <t>8.</t>
  </si>
  <si>
    <t>4.</t>
  </si>
  <si>
    <t>12.</t>
  </si>
  <si>
    <t>15.</t>
  </si>
  <si>
    <t>14.</t>
  </si>
  <si>
    <t>21.</t>
  </si>
  <si>
    <t>Magyarország eredményessége a nyári olimpiai játékokon</t>
  </si>
  <si>
    <t>27.</t>
  </si>
  <si>
    <t>Magyarország legeredményesebb sportolói</t>
  </si>
  <si>
    <t>Név</t>
  </si>
  <si>
    <t>Gerevich Aladár</t>
  </si>
  <si>
    <t>Vívás</t>
  </si>
  <si>
    <t>Kozák Danuta</t>
  </si>
  <si>
    <t>Kovács Pál</t>
  </si>
  <si>
    <t>Kárpáti Rudolf</t>
  </si>
  <si>
    <t>Keleti Ágnes</t>
  </si>
  <si>
    <t>Egerszegi Krisztina</t>
  </si>
  <si>
    <t>Kulcsár Győző</t>
  </si>
  <si>
    <t>Darnyi Tamás</t>
  </si>
  <si>
    <t>Fuchs Jenő</t>
  </si>
  <si>
    <t>Kovács Katalin</t>
  </si>
  <si>
    <t>Dusev-Janics Natasa</t>
  </si>
  <si>
    <t>Balczó András</t>
  </si>
  <si>
    <t>Öttusa</t>
  </si>
  <si>
    <t>Gyarmati Dezső</t>
  </si>
  <si>
    <t>Vízilabda</t>
  </si>
  <si>
    <t>Kammerer Zoltán</t>
  </si>
  <si>
    <t>Hosszú Katinka</t>
  </si>
  <si>
    <t>Szabó Gabriella</t>
  </si>
  <si>
    <t>Berczelly Tibor</t>
  </si>
  <si>
    <t>Kárpáti György</t>
  </si>
  <si>
    <t>Kabos Endre</t>
  </si>
  <si>
    <t>Szilágyi Áron</t>
  </si>
  <si>
    <t>Fenyvesi Csaba</t>
  </si>
  <si>
    <t>Kásás Tamás</t>
  </si>
  <si>
    <t>Benedek Tibor</t>
  </si>
  <si>
    <t>Rajcsányi László</t>
  </si>
  <si>
    <t>Biros Péter</t>
  </si>
  <si>
    <t>Kiss Gergely</t>
  </si>
  <si>
    <t>Storcz Botond</t>
  </si>
  <si>
    <t>Szécsi Zoltán</t>
  </si>
  <si>
    <t>Molnár Tamás</t>
  </si>
  <si>
    <t>Papp László</t>
  </si>
  <si>
    <t>Ökölvívás</t>
  </si>
  <si>
    <t>Összes érem</t>
  </si>
  <si>
    <t>Összeg</t>
  </si>
  <si>
    <t>Olimpia éve</t>
  </si>
  <si>
    <t>Sorrend</t>
  </si>
  <si>
    <t>1.</t>
  </si>
  <si>
    <t>2.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</si>
  <si>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</si>
  <si>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</si>
  <si>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</si>
  <si>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</si>
  <si>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</si>
  <si>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</si>
  <si>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</si>
  <si>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</si>
  <si>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</si>
  <si>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</si>
  <si>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28.</t>
  </si>
  <si>
    <t>29.</t>
  </si>
  <si>
    <t>30.</t>
  </si>
  <si>
    <t>Sorcímkék</t>
  </si>
  <si>
    <t>Végösszeg</t>
  </si>
  <si>
    <t>Összeg / Bronz</t>
  </si>
  <si>
    <t>Összeg / Ezüst</t>
  </si>
  <si>
    <t>Összeg / Arany</t>
  </si>
  <si>
    <t>Maximum / Arany</t>
  </si>
  <si>
    <t>Maximum</t>
  </si>
  <si>
    <t>Maximum / Ezüst</t>
  </si>
  <si>
    <t>Maximum / Bronz</t>
  </si>
  <si>
    <t>Kérdések:</t>
  </si>
  <si>
    <t>Helyezés</t>
  </si>
  <si>
    <t>Magyarország hány újkori nyári olimpián vett részt?</t>
  </si>
  <si>
    <t>Hol rendezték azt az olimpiát, ahol a legtöbb aranyérmet szereztük?</t>
  </si>
  <si>
    <t>*az első megtalált értéket adja vissza</t>
  </si>
  <si>
    <t>Hányadik helyezést értük el azon az olimpián, ahol a legtöbb érmet szereztük?</t>
  </si>
  <si>
    <t>Hol rendezték azt az olimpiát, ahol a legtöbb érmet szereztük?</t>
  </si>
  <si>
    <t>Hol rendezték azt az olimpiát, ahol a legkevesebb bronzérmet szereztük?</t>
  </si>
  <si>
    <t>Átlagosan hány érmet szereztünk a nyári olimpiákon?</t>
  </si>
  <si>
    <t>Melyik évben szereztük a legtöbb aranyérmet?</t>
  </si>
  <si>
    <t>Melyik évben szereztük a legkevesebb ezüstérmet?*</t>
  </si>
  <si>
    <t>Melyik évben szereztük a legtöbb érmet?</t>
  </si>
  <si>
    <t>Hány újkori nyári olimpián nem vettünk részt?</t>
  </si>
  <si>
    <t>Hány olimpián szereztünk legalább 10 aranyérmet?</t>
  </si>
  <si>
    <t>Hány olimpián szereztünk legalább 10 aranyérmet és legfeljebb 8 ezüstérmet?</t>
  </si>
  <si>
    <t>Feladatok</t>
  </si>
  <si>
    <t>Melyik évben szereztük a legkevesebb ezüstérmet?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</si>
</sst>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3" fillId="0" borderId="0" xfId="2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/>
    <xf numFmtId="0" fontId="0" fillId="0" borderId="0" xfId="0" applyBorder="1" applyAlignment="1"/>
    <xf numFmtId="0" fontId="2" fillId="2" borderId="1" xfId="1"/>
    <xf numFmtId="0" fontId="0" fillId="0" borderId="0" xfId="0" applyNumberFormat="1" applyAlignment="1">
      <alignment horizontal="center"/>
    </xf>
    <xf numFmtId="0" fontId="4" fillId="0" borderId="0" xfId="0" applyFont="1" applyFill="1" applyBorder="1"/>
    <xf numFmtId="0" fontId="0" fillId="3" borderId="0" xfId="0" applyFill="1" applyAlignment="1"/>
    <xf numFmtId="0" fontId="0" fillId="3" borderId="0" xfId="0" applyFill="1" applyBorder="1" applyAlignment="1"/>
    <xf numFmtId="0" fontId="0" fillId="4" borderId="0" xfId="0" applyFill="1" applyAlignment="1"/>
    <xf numFmtId="0" fontId="0" fillId="4" borderId="0" xfId="0" applyFill="1" applyBorder="1" applyAlignment="1"/>
    <xf numFmtId="0" fontId="0" fillId="5" borderId="0" xfId="0" applyFill="1" applyBorder="1" applyAlignment="1"/>
    <xf numFmtId="0" fontId="0" fillId="6" borderId="2" xfId="0" applyFill="1" applyBorder="1"/>
    <xf numFmtId="0" fontId="0" fillId="6" borderId="2" xfId="0" applyFill="1" applyBorder="1" applyAlignment="1">
      <alignment horizontal="center"/>
    </xf>
  </cellXfs>
  <cellStyles count="3">
    <cellStyle name="Ellenőrzőcella" xfId="1" builtinId="23"/>
    <cellStyle name="Magyarázó szöveg" xfId="2" builtinId="53"/>
    <cellStyle name="Normál" xfId="0" builtinId="0"/>
  </cellStyles>
  <dxfs count="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abó Ildikó" refreshedDate="44427.556275578703" createdVersion="7" refreshedVersion="7" minRefreshableVersion="3" recordCount="30" xr:uid="{EDAB70FE-B3F2-4860-95B8-FC9C0D35D4C6}">
  <cacheSource type="worksheet">
    <worksheetSource name="Sportolók"/>
  </cacheSource>
  <cacheFields count="7">
    <cacheField name="Sorrend" numFmtId="0">
      <sharedItems count="30">
        <s v="1."/>
        <s v="2."/>
        <s v="3."/>
        <s v="4."/>
        <s v="5."/>
        <s v="6."/>
        <s v="7."/>
        <s v="8."/>
        <s v="9."/>
        <s v="10."/>
        <s v="11."/>
        <s v="12."/>
        <s v="13."/>
        <s v="14."/>
        <s v="15."/>
        <s v="16."/>
        <s v="17."/>
        <s v="18."/>
        <s v="19."/>
        <s v="20."/>
        <s v="21."/>
        <s v="22."/>
        <s v="23."/>
        <s v="24."/>
        <s v="25."/>
        <s v="26."/>
        <s v="27."/>
        <s v="28."/>
        <s v="29."/>
        <s v="30."/>
      </sharedItems>
    </cacheField>
    <cacheField name="Név" numFmtId="0">
      <sharedItems count="30">
        <s v="Gerevich Aladár"/>
        <s v="Kozák Danuta"/>
        <s v="Kovács Pál"/>
        <s v="Kárpáti Rudolf"/>
        <s v="Keleti Ágnes"/>
        <s v="Egerszegi Krisztina"/>
        <s v="Kulcsár Győző"/>
        <s v="Darnyi Tamás"/>
        <s v="Fuchs Jenő"/>
        <s v="Kovács Katalin"/>
        <s v="Dusev-Janics Natasa"/>
        <s v="Balczó András"/>
        <s v="Gyarmati Dezső"/>
        <s v="Kammerer Zoltán"/>
        <s v="Hosszú Katinka"/>
        <s v="Szabó Gabriella"/>
        <s v="Berczelly Tibor"/>
        <s v="Kárpáti György"/>
        <s v="Kabos Endre"/>
        <s v="Szilágyi Áron"/>
        <s v="Fenyvesi Csaba"/>
        <s v="Kásás Tamás"/>
        <s v="Benedek Tibor"/>
        <s v="Rajcsányi László"/>
        <s v="Biros Péter"/>
        <s v="Kiss Gergely"/>
        <s v="Storcz Botond"/>
        <s v="Szécsi Zoltán"/>
        <s v="Molnár Tamás"/>
        <s v="Papp László"/>
      </sharedItems>
    </cacheField>
    <cacheField name="Sportág" numFmtId="0">
      <sharedItems count="7">
        <s v="Vívás"/>
        <s v="Kajak-kenu"/>
        <s v="Torna"/>
        <s v="Úszás"/>
        <s v="Öttusa"/>
        <s v="Vízilabda"/>
        <s v="Ökölvívás"/>
      </sharedItems>
    </cacheField>
    <cacheField name="Arany" numFmtId="0">
      <sharedItems containsSemiMixedTypes="0" containsString="0" containsNumber="1" containsInteger="1" minValue="3" maxValue="7" count="5">
        <n v="7"/>
        <n v="6"/>
        <n v="5"/>
        <n v="4"/>
        <n v="3"/>
      </sharedItems>
    </cacheField>
    <cacheField name="Ezüst" numFmtId="0">
      <sharedItems containsSemiMixedTypes="0" containsString="0" containsNumber="1" containsInteger="1" minValue="0" maxValue="5" count="5">
        <n v="1"/>
        <n v="0"/>
        <n v="3"/>
        <n v="5"/>
        <n v="2"/>
      </sharedItems>
    </cacheField>
    <cacheField name="Bronz" numFmtId="0">
      <sharedItems containsSemiMixedTypes="0" containsString="0" containsNumber="1" containsInteger="1" minValue="0" maxValue="2" count="3">
        <n v="2"/>
        <n v="1"/>
        <n v="0"/>
      </sharedItems>
    </cacheField>
    <cacheField name="Összes érem" numFmtId="0">
      <sharedItems containsSemiMixedTypes="0" containsString="0" containsNumber="1" containsInteger="1" minValue="3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n v="10"/>
  </r>
  <r>
    <x v="1"/>
    <x v="1"/>
    <x v="1"/>
    <x v="1"/>
    <x v="0"/>
    <x v="1"/>
    <n v="8"/>
  </r>
  <r>
    <x v="2"/>
    <x v="2"/>
    <x v="0"/>
    <x v="1"/>
    <x v="1"/>
    <x v="1"/>
    <n v="7"/>
  </r>
  <r>
    <x v="3"/>
    <x v="3"/>
    <x v="0"/>
    <x v="1"/>
    <x v="1"/>
    <x v="2"/>
    <n v="6"/>
  </r>
  <r>
    <x v="4"/>
    <x v="4"/>
    <x v="2"/>
    <x v="2"/>
    <x v="2"/>
    <x v="0"/>
    <n v="10"/>
  </r>
  <r>
    <x v="5"/>
    <x v="5"/>
    <x v="3"/>
    <x v="2"/>
    <x v="0"/>
    <x v="1"/>
    <n v="7"/>
  </r>
  <r>
    <x v="6"/>
    <x v="6"/>
    <x v="0"/>
    <x v="3"/>
    <x v="1"/>
    <x v="0"/>
    <n v="6"/>
  </r>
  <r>
    <x v="7"/>
    <x v="7"/>
    <x v="3"/>
    <x v="3"/>
    <x v="1"/>
    <x v="2"/>
    <n v="4"/>
  </r>
  <r>
    <x v="8"/>
    <x v="8"/>
    <x v="0"/>
    <x v="3"/>
    <x v="1"/>
    <x v="2"/>
    <n v="4"/>
  </r>
  <r>
    <x v="9"/>
    <x v="9"/>
    <x v="1"/>
    <x v="4"/>
    <x v="3"/>
    <x v="2"/>
    <n v="8"/>
  </r>
  <r>
    <x v="10"/>
    <x v="10"/>
    <x v="1"/>
    <x v="4"/>
    <x v="4"/>
    <x v="1"/>
    <n v="6"/>
  </r>
  <r>
    <x v="11"/>
    <x v="11"/>
    <x v="4"/>
    <x v="4"/>
    <x v="4"/>
    <x v="2"/>
    <n v="5"/>
  </r>
  <r>
    <x v="12"/>
    <x v="12"/>
    <x v="5"/>
    <x v="4"/>
    <x v="0"/>
    <x v="1"/>
    <n v="5"/>
  </r>
  <r>
    <x v="13"/>
    <x v="13"/>
    <x v="1"/>
    <x v="4"/>
    <x v="0"/>
    <x v="2"/>
    <n v="4"/>
  </r>
  <r>
    <x v="14"/>
    <x v="14"/>
    <x v="3"/>
    <x v="4"/>
    <x v="0"/>
    <x v="2"/>
    <n v="4"/>
  </r>
  <r>
    <x v="15"/>
    <x v="15"/>
    <x v="1"/>
    <x v="4"/>
    <x v="0"/>
    <x v="2"/>
    <n v="4"/>
  </r>
  <r>
    <x v="16"/>
    <x v="16"/>
    <x v="0"/>
    <x v="4"/>
    <x v="1"/>
    <x v="0"/>
    <n v="5"/>
  </r>
  <r>
    <x v="17"/>
    <x v="17"/>
    <x v="5"/>
    <x v="4"/>
    <x v="1"/>
    <x v="1"/>
    <n v="4"/>
  </r>
  <r>
    <x v="18"/>
    <x v="18"/>
    <x v="0"/>
    <x v="4"/>
    <x v="1"/>
    <x v="1"/>
    <n v="4"/>
  </r>
  <r>
    <x v="19"/>
    <x v="19"/>
    <x v="0"/>
    <x v="4"/>
    <x v="1"/>
    <x v="1"/>
    <n v="4"/>
  </r>
  <r>
    <x v="20"/>
    <x v="20"/>
    <x v="0"/>
    <x v="4"/>
    <x v="1"/>
    <x v="2"/>
    <n v="3"/>
  </r>
  <r>
    <x v="21"/>
    <x v="21"/>
    <x v="5"/>
    <x v="4"/>
    <x v="1"/>
    <x v="2"/>
    <n v="3"/>
  </r>
  <r>
    <x v="22"/>
    <x v="22"/>
    <x v="5"/>
    <x v="4"/>
    <x v="1"/>
    <x v="2"/>
    <n v="3"/>
  </r>
  <r>
    <x v="23"/>
    <x v="23"/>
    <x v="0"/>
    <x v="4"/>
    <x v="1"/>
    <x v="2"/>
    <n v="3"/>
  </r>
  <r>
    <x v="24"/>
    <x v="24"/>
    <x v="5"/>
    <x v="4"/>
    <x v="1"/>
    <x v="2"/>
    <n v="3"/>
  </r>
  <r>
    <x v="25"/>
    <x v="25"/>
    <x v="5"/>
    <x v="4"/>
    <x v="1"/>
    <x v="2"/>
    <n v="3"/>
  </r>
  <r>
    <x v="26"/>
    <x v="26"/>
    <x v="1"/>
    <x v="4"/>
    <x v="1"/>
    <x v="2"/>
    <n v="3"/>
  </r>
  <r>
    <x v="27"/>
    <x v="27"/>
    <x v="5"/>
    <x v="4"/>
    <x v="1"/>
    <x v="2"/>
    <n v="3"/>
  </r>
  <r>
    <x v="28"/>
    <x v="28"/>
    <x v="5"/>
    <x v="4"/>
    <x v="1"/>
    <x v="2"/>
    <n v="3"/>
  </r>
  <r>
    <x v="29"/>
    <x v="29"/>
    <x v="6"/>
    <x v="4"/>
    <x v="1"/>
    <x v="2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3E1938-8ABF-40B8-A05F-977FD848F7C4}" name="Kimutatás2" cacheId="2" applyNumberFormats="0" applyBorderFormats="0" applyFontFormats="0" applyPatternFormats="0" applyAlignmentFormats="0" applyWidthHeightFormats="1" dataCaption="Értékek" updatedVersion="7" minRefreshableVersion="3" useAutoFormatting="1" itemPrintTitles="1" createdVersion="7" indent="0" outline="1" outlineData="1" multipleFieldFilters="0">
  <location ref="J27:M35" firstHeaderRow="0" firstDataRow="1" firstDataCol="1"/>
  <pivotFields count="7">
    <pivotField showAll="0"/>
    <pivotField showAll="0"/>
    <pivotField axis="axisRow" showAll="0">
      <items count="8">
        <item x="1"/>
        <item x="6"/>
        <item x="4"/>
        <item x="2"/>
        <item x="3"/>
        <item x="0"/>
        <item x="5"/>
        <item t="default"/>
      </items>
    </pivotField>
    <pivotField dataField="1" showAll="0">
      <items count="6">
        <item x="4"/>
        <item x="3"/>
        <item x="2"/>
        <item x="1"/>
        <item x="0"/>
        <item t="default"/>
      </items>
    </pivotField>
    <pivotField dataField="1" showAll="0"/>
    <pivotField dataField="1"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aximum / Arany" fld="3" subtotal="max" baseField="2" baseItem="0"/>
    <dataField name="Maximum / Ezüst" fld="4" subtotal="max" baseField="2" baseItem="0"/>
    <dataField name="Maximum / Bronz" fld="5" subtotal="max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39E49E-6D9A-4B0A-AB76-F21F656B514B}" name="Kimutatás1" cacheId="2" applyNumberFormats="0" applyBorderFormats="0" applyFontFormats="0" applyPatternFormats="0" applyAlignmentFormats="0" applyWidthHeightFormats="1" dataCaption="Értékek" updatedVersion="7" minRefreshableVersion="3" useAutoFormatting="1" itemPrintTitles="1" createdVersion="7" indent="0" outline="1" outlineData="1" multipleFieldFilters="0">
  <location ref="J15:M23" firstHeaderRow="0" firstDataRow="1" firstDataCol="1"/>
  <pivotFields count="7">
    <pivotField showAll="0"/>
    <pivotField showAll="0">
      <items count="31">
        <item x="11"/>
        <item x="22"/>
        <item x="16"/>
        <item x="24"/>
        <item x="7"/>
        <item x="10"/>
        <item x="5"/>
        <item x="20"/>
        <item x="8"/>
        <item x="0"/>
        <item x="12"/>
        <item x="14"/>
        <item x="18"/>
        <item x="13"/>
        <item x="17"/>
        <item x="3"/>
        <item x="21"/>
        <item x="4"/>
        <item x="25"/>
        <item x="9"/>
        <item x="2"/>
        <item x="1"/>
        <item x="6"/>
        <item x="28"/>
        <item x="29"/>
        <item x="23"/>
        <item x="26"/>
        <item x="15"/>
        <item x="27"/>
        <item x="19"/>
        <item t="default"/>
      </items>
    </pivotField>
    <pivotField axis="axisRow" showAll="0">
      <items count="8">
        <item x="1"/>
        <item x="6"/>
        <item x="4"/>
        <item x="2"/>
        <item x="3"/>
        <item x="0"/>
        <item x="5"/>
        <item t="default"/>
      </items>
    </pivotField>
    <pivotField dataField="1" showAll="0">
      <items count="6">
        <item x="4"/>
        <item x="3"/>
        <item x="2"/>
        <item x="1"/>
        <item x="0"/>
        <item t="default"/>
      </items>
    </pivotField>
    <pivotField dataField="1" showAll="0">
      <items count="6">
        <item x="1"/>
        <item x="0"/>
        <item x="4"/>
        <item x="2"/>
        <item x="3"/>
        <item t="default"/>
      </items>
    </pivotField>
    <pivotField dataField="1" showAll="0">
      <items count="4">
        <item x="2"/>
        <item x="1"/>
        <item x="0"/>
        <item t="default"/>
      </items>
    </pivotField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Összeg / Arany" fld="3" baseField="2" baseItem="0"/>
    <dataField name="Összeg / Ezüst" fld="4" baseField="0" baseItem="0"/>
    <dataField name="Összeg / Bronz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66BAFE9-4360-48D1-AC32-0BE7A76F163B}" name="Sportolók" displayName="Sportolók" ref="B4:H35" totalsRowCount="1" headerRowDxfId="16">
  <autoFilter ref="B4:H34" xr:uid="{DA2EEAC2-85FF-4937-99EE-81C2CBA0684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1" xr3:uid="{DB1E196D-5664-41A7-AAEE-37846C7B4883}" name="Sorrend" totalsRowLabel="Összeg" dataDxfId="15" totalsRowDxfId="14"/>
    <tableColumn id="1" xr3:uid="{7A227251-AA55-4703-81AB-B8D2F0821BCD}" name="Név"/>
    <tableColumn id="2" xr3:uid="{CB22DB1A-AE80-482A-89D3-50EAB0CEF9BD}" name="Sportág"/>
    <tableColumn id="3" xr3:uid="{B7A51A09-78B3-4D93-894D-D2DB24290515}" name="Arany" totalsRowFunction="sum"/>
    <tableColumn id="4" xr3:uid="{FA4CF6BE-995F-4CFF-AD2F-C7791078ABEC}" name="Ezüst" totalsRowFunction="sum"/>
    <tableColumn id="5" xr3:uid="{87558AB6-DC84-4253-B8AD-1822D3C15E52}" name="Bronz" totalsRowFunction="sum"/>
    <tableColumn id="12" xr3:uid="{60B3435E-33C3-4962-9741-DF25CD22075C}" name="Összes érem" totalsRowFunction="sum" dataDxfId="13">
      <calculatedColumnFormula>SUM(Sportolók[[#This Row],[Arany]:[Bronz]])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13F6B51-49E1-43A4-8A12-C5C62A54F317}" name="Sportágak" displayName="Sportágak" ref="J4:M12" totalsRowCount="1" headerRowDxfId="12">
  <autoFilter ref="J4:M11" xr:uid="{F13F6B51-49E1-43A4-8A12-C5C62A54F317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J5:M11">
    <sortCondition ref="J4:J11"/>
  </sortState>
  <tableColumns count="4">
    <tableColumn id="1" xr3:uid="{C57395A5-D1F2-426A-92CE-F5264469C5D1}" name="Sportág" totalsRowLabel="Maximum"/>
    <tableColumn id="2" xr3:uid="{7D4530DA-835D-407B-A570-9886302F7E85}" name="Arany" totalsRowFunction="max" dataDxfId="11">
      <calculatedColumnFormula>SUMIFS(Sportolók[Arany],Sportolók[Sportág],Sportágak[[#This Row],[Sportág]])</calculatedColumnFormula>
    </tableColumn>
    <tableColumn id="3" xr3:uid="{320ADD0B-D849-404E-A92E-352544679560}" name="Ezüst" totalsRowFunction="max" dataDxfId="10">
      <calculatedColumnFormula>SUMIFS(Sportolók[Ezüst],Sportolók[Sportág],Sportágak[[#This Row],[Sportág]])</calculatedColumnFormula>
    </tableColumn>
    <tableColumn id="4" xr3:uid="{9895A975-8D59-42B1-8D76-5E26D098D4B5}" name="Bronz" totalsRowFunction="max" dataDxfId="9">
      <calculatedColumnFormula>SUMIFS(Sportolók[Bronz],Sportolók[Sportág],Sportágak[[#This Row],[Sportág]])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35DAD7A-9955-4D78-8F9C-043F9E7D18D1}" name="Eredményesség" displayName="Eredményesség" ref="B4:G33" totalsRowShown="0">
  <autoFilter ref="B4:G33" xr:uid="{EC072345-2879-431D-BDC2-7FEC315336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2495B61-8489-4386-A2CF-94E44F8247D8}" name="Olimpia éve" dataDxfId="8"/>
    <tableColumn id="2" xr3:uid="{21037B8D-6900-4918-B719-4D68882EBD5D}" name="Arany" dataDxfId="7"/>
    <tableColumn id="3" xr3:uid="{194759BA-DB36-4FDA-9AF7-64143D170EA3}" name="Ezüst" dataDxfId="6"/>
    <tableColumn id="4" xr3:uid="{D5A07091-C9E0-4316-9DCE-61C3D002F9F6}" name="Bronz" dataDxfId="5"/>
    <tableColumn id="6" xr3:uid="{34415AE0-2C28-4869-9263-ACD17E21E34F}" name="Helyezés" dataDxfId="4"/>
    <tableColumn id="7" xr3:uid="{FD074F6C-346F-4AE8-A60D-67ED57158B0E}" name="Összes érem" dataDxfId="3">
      <calculatedColumnFormula>IF(ISBLANK(Eredményesség[[#This Row],[Arany]]),"---",SUM(Eredményesség[[#This Row],[Arany]:[Bronz]]))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6C08B6D-6845-4499-BDB0-DBDF8819DC8D}" name="Olimpiák" displayName="Olimpiák" ref="J4:K33" totalsRowShown="0" dataDxfId="2">
  <autoFilter ref="J4:K33" xr:uid="{C532817D-5446-4453-A796-AB53AFE6F780}">
    <filterColumn colId="0" hiddenButton="1"/>
    <filterColumn colId="1" hiddenButton="1"/>
  </autoFilter>
  <tableColumns count="2">
    <tableColumn id="2" xr3:uid="{9BB2FBA1-93DF-4334-9C37-DFFB7A909982}" name="Év" dataDxfId="1"/>
    <tableColumn id="3" xr3:uid="{69CAEABF-6BAA-4D37-9ED0-4855FF5E2B4A}" name="Rendező vár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F00E-A8FF-4F23-A6C9-DD8A9F5AB14C}">
  <dimension ref="B2:J34"/>
  <sheetViews>
    <sheetView workbookViewId="0">
      <selection activeCell="N11" sqref="N11"/>
    </sheetView>
  </sheetViews>
  <sheetFormatPr defaultRowHeight="15" x14ac:dyDescent="0.25"/>
  <cols>
    <col min="2" max="2" width="25.42578125" customWidth="1"/>
    <col min="3" max="3" width="10.85546875" bestFit="1" customWidth="1"/>
    <col min="4" max="4" width="10.5703125" bestFit="1" customWidth="1"/>
    <col min="5" max="5" width="11.5703125" bestFit="1" customWidth="1"/>
    <col min="6" max="6" width="11.140625" bestFit="1" customWidth="1"/>
    <col min="7" max="7" width="11.140625" customWidth="1"/>
    <col min="10" max="10" width="9.7109375" bestFit="1" customWidth="1"/>
  </cols>
  <sheetData>
    <row r="2" spans="2:10" x14ac:dyDescent="0.25">
      <c r="B2" t="s">
        <v>51</v>
      </c>
      <c r="J2" t="s">
        <v>130</v>
      </c>
    </row>
    <row r="4" spans="2:10" x14ac:dyDescent="0.25">
      <c r="B4" t="s">
        <v>52</v>
      </c>
      <c r="C4" t="s">
        <v>28</v>
      </c>
      <c r="D4" t="s">
        <v>29</v>
      </c>
      <c r="E4" t="s">
        <v>30</v>
      </c>
      <c r="F4" t="s">
        <v>31</v>
      </c>
    </row>
    <row r="5" spans="2:10" x14ac:dyDescent="0.25">
      <c r="B5" t="s">
        <v>53</v>
      </c>
      <c r="C5" t="s">
        <v>54</v>
      </c>
      <c r="D5">
        <v>7</v>
      </c>
      <c r="E5">
        <v>1</v>
      </c>
      <c r="F5">
        <v>2</v>
      </c>
    </row>
    <row r="6" spans="2:10" x14ac:dyDescent="0.25">
      <c r="B6" t="s">
        <v>55</v>
      </c>
      <c r="C6" t="s">
        <v>34</v>
      </c>
      <c r="D6">
        <v>6</v>
      </c>
      <c r="E6">
        <v>1</v>
      </c>
      <c r="F6">
        <v>1</v>
      </c>
    </row>
    <row r="7" spans="2:10" x14ac:dyDescent="0.25">
      <c r="B7" t="s">
        <v>56</v>
      </c>
      <c r="C7" t="s">
        <v>54</v>
      </c>
      <c r="D7">
        <v>6</v>
      </c>
      <c r="E7">
        <v>0</v>
      </c>
      <c r="F7">
        <v>1</v>
      </c>
    </row>
    <row r="8" spans="2:10" x14ac:dyDescent="0.25">
      <c r="B8" t="s">
        <v>57</v>
      </c>
      <c r="C8" t="s">
        <v>54</v>
      </c>
      <c r="D8">
        <v>6</v>
      </c>
      <c r="E8">
        <v>0</v>
      </c>
      <c r="F8">
        <v>0</v>
      </c>
    </row>
    <row r="9" spans="2:10" x14ac:dyDescent="0.25">
      <c r="B9" t="s">
        <v>58</v>
      </c>
      <c r="C9" t="s">
        <v>33</v>
      </c>
      <c r="D9">
        <v>5</v>
      </c>
      <c r="E9">
        <v>3</v>
      </c>
      <c r="F9">
        <v>2</v>
      </c>
    </row>
    <row r="10" spans="2:10" x14ac:dyDescent="0.25">
      <c r="B10" t="s">
        <v>59</v>
      </c>
      <c r="C10" t="s">
        <v>32</v>
      </c>
      <c r="D10">
        <v>5</v>
      </c>
      <c r="E10">
        <v>1</v>
      </c>
      <c r="F10">
        <v>1</v>
      </c>
    </row>
    <row r="11" spans="2:10" x14ac:dyDescent="0.25">
      <c r="B11" t="s">
        <v>60</v>
      </c>
      <c r="C11" t="s">
        <v>54</v>
      </c>
      <c r="D11">
        <v>4</v>
      </c>
      <c r="E11">
        <v>0</v>
      </c>
      <c r="F11">
        <v>2</v>
      </c>
    </row>
    <row r="12" spans="2:10" x14ac:dyDescent="0.25">
      <c r="B12" t="s">
        <v>61</v>
      </c>
      <c r="C12" t="s">
        <v>32</v>
      </c>
      <c r="D12">
        <v>4</v>
      </c>
      <c r="E12">
        <v>0</v>
      </c>
      <c r="F12">
        <v>0</v>
      </c>
    </row>
    <row r="13" spans="2:10" x14ac:dyDescent="0.25">
      <c r="B13" t="s">
        <v>62</v>
      </c>
      <c r="C13" t="s">
        <v>54</v>
      </c>
      <c r="D13">
        <v>4</v>
      </c>
      <c r="E13">
        <v>0</v>
      </c>
      <c r="F13">
        <v>0</v>
      </c>
    </row>
    <row r="14" spans="2:10" x14ac:dyDescent="0.25">
      <c r="B14" t="s">
        <v>63</v>
      </c>
      <c r="C14" t="s">
        <v>34</v>
      </c>
      <c r="D14">
        <v>3</v>
      </c>
      <c r="E14">
        <v>5</v>
      </c>
      <c r="F14">
        <v>0</v>
      </c>
    </row>
    <row r="15" spans="2:10" x14ac:dyDescent="0.25">
      <c r="B15" t="s">
        <v>64</v>
      </c>
      <c r="C15" t="s">
        <v>34</v>
      </c>
      <c r="D15">
        <v>3</v>
      </c>
      <c r="E15">
        <v>2</v>
      </c>
      <c r="F15">
        <v>1</v>
      </c>
    </row>
    <row r="16" spans="2:10" x14ac:dyDescent="0.25">
      <c r="B16" t="s">
        <v>65</v>
      </c>
      <c r="C16" t="s">
        <v>66</v>
      </c>
      <c r="D16">
        <v>3</v>
      </c>
      <c r="E16">
        <v>2</v>
      </c>
      <c r="F16">
        <v>0</v>
      </c>
    </row>
    <row r="17" spans="2:6" x14ac:dyDescent="0.25">
      <c r="B17" t="s">
        <v>67</v>
      </c>
      <c r="C17" t="s">
        <v>68</v>
      </c>
      <c r="D17">
        <v>3</v>
      </c>
      <c r="E17">
        <v>1</v>
      </c>
      <c r="F17">
        <v>1</v>
      </c>
    </row>
    <row r="18" spans="2:6" x14ac:dyDescent="0.25">
      <c r="B18" t="s">
        <v>69</v>
      </c>
      <c r="C18" t="s">
        <v>34</v>
      </c>
      <c r="D18">
        <v>3</v>
      </c>
      <c r="E18">
        <v>1</v>
      </c>
      <c r="F18">
        <v>0</v>
      </c>
    </row>
    <row r="19" spans="2:6" x14ac:dyDescent="0.25">
      <c r="B19" t="s">
        <v>70</v>
      </c>
      <c r="C19" t="s">
        <v>32</v>
      </c>
      <c r="D19">
        <v>3</v>
      </c>
      <c r="E19">
        <v>1</v>
      </c>
      <c r="F19">
        <v>0</v>
      </c>
    </row>
    <row r="20" spans="2:6" x14ac:dyDescent="0.25">
      <c r="B20" t="s">
        <v>71</v>
      </c>
      <c r="C20" t="s">
        <v>34</v>
      </c>
      <c r="D20">
        <v>3</v>
      </c>
      <c r="E20">
        <v>1</v>
      </c>
      <c r="F20">
        <v>0</v>
      </c>
    </row>
    <row r="21" spans="2:6" x14ac:dyDescent="0.25">
      <c r="B21" t="s">
        <v>72</v>
      </c>
      <c r="C21" t="s">
        <v>54</v>
      </c>
      <c r="D21">
        <v>3</v>
      </c>
      <c r="E21">
        <v>0</v>
      </c>
      <c r="F21">
        <v>2</v>
      </c>
    </row>
    <row r="22" spans="2:6" x14ac:dyDescent="0.25">
      <c r="B22" t="s">
        <v>73</v>
      </c>
      <c r="C22" t="s">
        <v>68</v>
      </c>
      <c r="D22">
        <v>3</v>
      </c>
      <c r="E22">
        <v>0</v>
      </c>
      <c r="F22">
        <v>1</v>
      </c>
    </row>
    <row r="23" spans="2:6" x14ac:dyDescent="0.25">
      <c r="B23" t="s">
        <v>74</v>
      </c>
      <c r="C23" t="s">
        <v>54</v>
      </c>
      <c r="D23">
        <v>3</v>
      </c>
      <c r="E23">
        <v>0</v>
      </c>
      <c r="F23">
        <v>1</v>
      </c>
    </row>
    <row r="24" spans="2:6" x14ac:dyDescent="0.25">
      <c r="B24" t="s">
        <v>75</v>
      </c>
      <c r="C24" t="s">
        <v>54</v>
      </c>
      <c r="D24">
        <v>3</v>
      </c>
      <c r="E24">
        <v>0</v>
      </c>
      <c r="F24">
        <v>1</v>
      </c>
    </row>
    <row r="25" spans="2:6" x14ac:dyDescent="0.25">
      <c r="B25" t="s">
        <v>76</v>
      </c>
      <c r="C25" t="s">
        <v>54</v>
      </c>
      <c r="D25">
        <v>3</v>
      </c>
      <c r="E25">
        <v>0</v>
      </c>
      <c r="F25">
        <v>0</v>
      </c>
    </row>
    <row r="26" spans="2:6" x14ac:dyDescent="0.25">
      <c r="B26" t="s">
        <v>77</v>
      </c>
      <c r="C26" t="s">
        <v>68</v>
      </c>
      <c r="D26">
        <v>3</v>
      </c>
      <c r="E26">
        <v>0</v>
      </c>
      <c r="F26">
        <v>0</v>
      </c>
    </row>
    <row r="27" spans="2:6" x14ac:dyDescent="0.25">
      <c r="B27" t="s">
        <v>78</v>
      </c>
      <c r="C27" t="s">
        <v>68</v>
      </c>
      <c r="D27">
        <v>3</v>
      </c>
      <c r="E27">
        <v>0</v>
      </c>
      <c r="F27">
        <v>0</v>
      </c>
    </row>
    <row r="28" spans="2:6" x14ac:dyDescent="0.25">
      <c r="B28" t="s">
        <v>79</v>
      </c>
      <c r="C28" t="s">
        <v>54</v>
      </c>
      <c r="D28">
        <v>3</v>
      </c>
      <c r="E28">
        <v>0</v>
      </c>
      <c r="F28">
        <v>0</v>
      </c>
    </row>
    <row r="29" spans="2:6" x14ac:dyDescent="0.25">
      <c r="B29" t="s">
        <v>80</v>
      </c>
      <c r="C29" t="s">
        <v>68</v>
      </c>
      <c r="D29">
        <v>3</v>
      </c>
      <c r="E29">
        <v>0</v>
      </c>
      <c r="F29">
        <v>0</v>
      </c>
    </row>
    <row r="30" spans="2:6" x14ac:dyDescent="0.25">
      <c r="B30" t="s">
        <v>81</v>
      </c>
      <c r="C30" t="s">
        <v>68</v>
      </c>
      <c r="D30">
        <v>3</v>
      </c>
      <c r="E30">
        <v>0</v>
      </c>
      <c r="F30">
        <v>0</v>
      </c>
    </row>
    <row r="31" spans="2:6" x14ac:dyDescent="0.25">
      <c r="B31" t="s">
        <v>82</v>
      </c>
      <c r="C31" t="s">
        <v>34</v>
      </c>
      <c r="D31">
        <v>3</v>
      </c>
      <c r="E31">
        <v>0</v>
      </c>
      <c r="F31">
        <v>0</v>
      </c>
    </row>
    <row r="32" spans="2:6" x14ac:dyDescent="0.25">
      <c r="B32" t="s">
        <v>83</v>
      </c>
      <c r="C32" t="s">
        <v>68</v>
      </c>
      <c r="D32">
        <v>3</v>
      </c>
      <c r="E32">
        <v>0</v>
      </c>
      <c r="F32">
        <v>0</v>
      </c>
    </row>
    <row r="33" spans="2:6" x14ac:dyDescent="0.25">
      <c r="B33" t="s">
        <v>84</v>
      </c>
      <c r="C33" t="s">
        <v>68</v>
      </c>
      <c r="D33">
        <v>3</v>
      </c>
      <c r="E33">
        <v>0</v>
      </c>
      <c r="F33">
        <v>0</v>
      </c>
    </row>
    <row r="34" spans="2:6" x14ac:dyDescent="0.25">
      <c r="B34" t="s">
        <v>85</v>
      </c>
      <c r="C34" t="s">
        <v>86</v>
      </c>
      <c r="D34">
        <v>3</v>
      </c>
      <c r="E34">
        <v>0</v>
      </c>
      <c r="F3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4C730-02CA-47F3-9060-F4A767AD03C9}">
  <dimension ref="A2:N53"/>
  <sheetViews>
    <sheetView workbookViewId="0">
      <selection activeCell="J44" sqref="J44"/>
    </sheetView>
  </sheetViews>
  <sheetFormatPr defaultRowHeight="15" x14ac:dyDescent="0.25"/>
  <cols>
    <col min="2" max="2" width="14.5703125" customWidth="1"/>
    <col min="3" max="3" width="10.7109375" bestFit="1" customWidth="1"/>
    <col min="4" max="4" width="10.140625" bestFit="1" customWidth="1"/>
    <col min="5" max="5" width="10.5703125" bestFit="1" customWidth="1"/>
    <col min="6" max="6" width="14.28515625" customWidth="1"/>
    <col min="7" max="7" width="9.5703125" customWidth="1"/>
    <col min="10" max="10" width="13.85546875" customWidth="1"/>
    <col min="11" max="11" width="16.28515625" bestFit="1" customWidth="1"/>
    <col min="13" max="13" width="16.28515625" bestFit="1" customWidth="1"/>
    <col min="16" max="16" width="10.28515625" bestFit="1" customWidth="1"/>
  </cols>
  <sheetData>
    <row r="2" spans="1:14" x14ac:dyDescent="0.25">
      <c r="B2" t="s">
        <v>49</v>
      </c>
      <c r="J2" t="s">
        <v>27</v>
      </c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5">
      <c r="A4" s="2"/>
      <c r="B4" s="21" t="s">
        <v>89</v>
      </c>
      <c r="C4" s="21" t="s">
        <v>29</v>
      </c>
      <c r="D4" s="21" t="s">
        <v>30</v>
      </c>
      <c r="E4" s="21" t="s">
        <v>31</v>
      </c>
      <c r="F4" s="21" t="s">
        <v>116</v>
      </c>
      <c r="G4" s="21"/>
      <c r="H4" s="21"/>
      <c r="I4" s="21"/>
      <c r="J4" s="21" t="s">
        <v>1</v>
      </c>
      <c r="K4" s="21" t="s">
        <v>0</v>
      </c>
      <c r="L4" s="2"/>
    </row>
    <row r="5" spans="1:14" x14ac:dyDescent="0.25">
      <c r="A5" s="2"/>
      <c r="B5">
        <v>1896</v>
      </c>
      <c r="C5">
        <v>2</v>
      </c>
      <c r="D5">
        <v>1</v>
      </c>
      <c r="E5">
        <v>3</v>
      </c>
      <c r="F5" t="s">
        <v>35</v>
      </c>
      <c r="J5">
        <v>1896</v>
      </c>
      <c r="K5" t="s">
        <v>6</v>
      </c>
      <c r="L5" s="1"/>
      <c r="M5" s="7"/>
      <c r="N5" s="7"/>
    </row>
    <row r="6" spans="1:14" x14ac:dyDescent="0.25">
      <c r="A6" s="2"/>
      <c r="B6">
        <v>1900</v>
      </c>
      <c r="C6">
        <v>1</v>
      </c>
      <c r="D6">
        <v>2</v>
      </c>
      <c r="E6">
        <v>2</v>
      </c>
      <c r="F6" t="s">
        <v>41</v>
      </c>
      <c r="J6">
        <v>1900</v>
      </c>
      <c r="K6" t="s">
        <v>22</v>
      </c>
      <c r="L6" s="1"/>
      <c r="M6" s="7"/>
      <c r="N6" s="7"/>
    </row>
    <row r="7" spans="1:14" x14ac:dyDescent="0.25">
      <c r="A7" s="2"/>
      <c r="B7">
        <v>1904</v>
      </c>
      <c r="C7">
        <v>2</v>
      </c>
      <c r="D7">
        <v>1</v>
      </c>
      <c r="E7">
        <v>1</v>
      </c>
      <c r="F7" t="s">
        <v>38</v>
      </c>
      <c r="J7">
        <v>1904</v>
      </c>
      <c r="K7" t="s">
        <v>26</v>
      </c>
      <c r="L7" s="1"/>
      <c r="M7" s="7"/>
      <c r="N7" s="7"/>
    </row>
    <row r="8" spans="1:14" x14ac:dyDescent="0.25">
      <c r="A8" s="2"/>
      <c r="B8">
        <v>1908</v>
      </c>
      <c r="C8">
        <v>3</v>
      </c>
      <c r="D8">
        <v>4</v>
      </c>
      <c r="E8">
        <v>2</v>
      </c>
      <c r="F8" t="s">
        <v>35</v>
      </c>
      <c r="J8">
        <v>1908</v>
      </c>
      <c r="K8" t="s">
        <v>25</v>
      </c>
      <c r="L8" s="1"/>
      <c r="M8" s="7"/>
      <c r="N8" s="7"/>
    </row>
    <row r="9" spans="1:14" x14ac:dyDescent="0.25">
      <c r="A9" s="2"/>
      <c r="B9">
        <v>1912</v>
      </c>
      <c r="C9">
        <v>3</v>
      </c>
      <c r="D9">
        <v>2</v>
      </c>
      <c r="E9">
        <v>3</v>
      </c>
      <c r="F9" t="s">
        <v>39</v>
      </c>
      <c r="J9">
        <v>1912</v>
      </c>
      <c r="K9" t="s">
        <v>24</v>
      </c>
      <c r="L9" s="1"/>
      <c r="M9" s="7"/>
      <c r="N9" s="7"/>
    </row>
    <row r="10" spans="1:14" x14ac:dyDescent="0.25">
      <c r="A10" s="2"/>
      <c r="B10">
        <v>1920</v>
      </c>
      <c r="J10">
        <v>1920</v>
      </c>
      <c r="K10" t="s">
        <v>23</v>
      </c>
      <c r="L10" s="1"/>
      <c r="M10" s="7"/>
      <c r="N10" s="7"/>
    </row>
    <row r="11" spans="1:14" x14ac:dyDescent="0.25">
      <c r="A11" s="2"/>
      <c r="B11">
        <v>1924</v>
      </c>
      <c r="C11">
        <v>2</v>
      </c>
      <c r="D11">
        <v>3</v>
      </c>
      <c r="E11">
        <v>4</v>
      </c>
      <c r="F11" t="s">
        <v>40</v>
      </c>
      <c r="J11">
        <v>1924</v>
      </c>
      <c r="K11" t="s">
        <v>22</v>
      </c>
      <c r="L11" s="1"/>
      <c r="M11" s="7"/>
      <c r="N11" s="7"/>
    </row>
    <row r="12" spans="1:14" x14ac:dyDescent="0.25">
      <c r="A12" s="2"/>
      <c r="B12">
        <v>1928</v>
      </c>
      <c r="C12">
        <v>4</v>
      </c>
      <c r="D12">
        <v>5</v>
      </c>
      <c r="E12">
        <v>0</v>
      </c>
      <c r="F12" t="s">
        <v>39</v>
      </c>
      <c r="J12">
        <v>1928</v>
      </c>
      <c r="K12" t="s">
        <v>21</v>
      </c>
      <c r="L12" s="1"/>
      <c r="M12" s="7"/>
      <c r="N12" s="7"/>
    </row>
    <row r="13" spans="1:14" x14ac:dyDescent="0.25">
      <c r="A13" s="2"/>
      <c r="B13">
        <v>1932</v>
      </c>
      <c r="C13">
        <v>6</v>
      </c>
      <c r="D13">
        <v>4</v>
      </c>
      <c r="E13">
        <v>5</v>
      </c>
      <c r="F13" t="s">
        <v>35</v>
      </c>
      <c r="J13">
        <v>1932</v>
      </c>
      <c r="K13" t="s">
        <v>11</v>
      </c>
      <c r="L13" s="1"/>
      <c r="M13" s="7"/>
      <c r="N13" s="7"/>
    </row>
    <row r="14" spans="1:14" x14ac:dyDescent="0.25">
      <c r="A14" s="2"/>
      <c r="B14">
        <v>1936</v>
      </c>
      <c r="C14">
        <v>10</v>
      </c>
      <c r="D14">
        <v>1</v>
      </c>
      <c r="E14">
        <v>5</v>
      </c>
      <c r="F14" t="s">
        <v>42</v>
      </c>
      <c r="J14">
        <v>1936</v>
      </c>
      <c r="K14" t="s">
        <v>20</v>
      </c>
      <c r="L14" s="1"/>
      <c r="M14" s="7"/>
      <c r="N14" s="7"/>
    </row>
    <row r="15" spans="1:14" x14ac:dyDescent="0.25">
      <c r="A15" s="2"/>
      <c r="B15">
        <v>1948</v>
      </c>
      <c r="C15">
        <v>10</v>
      </c>
      <c r="D15">
        <v>5</v>
      </c>
      <c r="E15">
        <v>12</v>
      </c>
      <c r="F15" t="s">
        <v>44</v>
      </c>
      <c r="J15">
        <v>1948</v>
      </c>
      <c r="K15" t="s">
        <v>4</v>
      </c>
      <c r="L15" s="1"/>
      <c r="M15" s="7"/>
      <c r="N15" s="7"/>
    </row>
    <row r="16" spans="1:14" x14ac:dyDescent="0.25">
      <c r="A16" s="2"/>
      <c r="B16">
        <v>1952</v>
      </c>
      <c r="C16">
        <v>16</v>
      </c>
      <c r="D16">
        <v>10</v>
      </c>
      <c r="E16">
        <v>16</v>
      </c>
      <c r="F16" t="s">
        <v>42</v>
      </c>
      <c r="J16">
        <v>1952</v>
      </c>
      <c r="K16" t="s">
        <v>19</v>
      </c>
      <c r="L16" s="1"/>
      <c r="M16" s="7"/>
      <c r="N16" s="7"/>
    </row>
    <row r="17" spans="1:14" x14ac:dyDescent="0.25">
      <c r="A17" s="2"/>
      <c r="B17">
        <v>1956</v>
      </c>
      <c r="C17">
        <v>9</v>
      </c>
      <c r="D17">
        <v>10</v>
      </c>
      <c r="E17">
        <v>7</v>
      </c>
      <c r="F17" t="s">
        <v>44</v>
      </c>
      <c r="J17">
        <v>1956</v>
      </c>
      <c r="K17" t="s">
        <v>18</v>
      </c>
      <c r="L17" s="1"/>
      <c r="M17" s="7"/>
      <c r="N17" s="7"/>
    </row>
    <row r="18" spans="1:14" x14ac:dyDescent="0.25">
      <c r="A18" s="2"/>
      <c r="B18">
        <v>1960</v>
      </c>
      <c r="C18">
        <v>6</v>
      </c>
      <c r="D18">
        <v>8</v>
      </c>
      <c r="E18">
        <v>7</v>
      </c>
      <c r="F18" t="s">
        <v>36</v>
      </c>
      <c r="J18">
        <v>1960</v>
      </c>
      <c r="K18" t="s">
        <v>17</v>
      </c>
      <c r="L18" s="1"/>
      <c r="M18" s="7"/>
      <c r="N18" s="7"/>
    </row>
    <row r="19" spans="1:14" x14ac:dyDescent="0.25">
      <c r="A19" s="2"/>
      <c r="B19">
        <v>1964</v>
      </c>
      <c r="C19">
        <v>10</v>
      </c>
      <c r="D19">
        <v>7</v>
      </c>
      <c r="E19">
        <v>5</v>
      </c>
      <c r="F19" t="s">
        <v>35</v>
      </c>
      <c r="J19">
        <v>1964</v>
      </c>
      <c r="K19" t="s">
        <v>16</v>
      </c>
      <c r="L19" s="1"/>
      <c r="M19" s="7"/>
      <c r="N19" s="7"/>
    </row>
    <row r="20" spans="1:14" x14ac:dyDescent="0.25">
      <c r="A20" s="2"/>
      <c r="B20">
        <v>1968</v>
      </c>
      <c r="C20">
        <v>10</v>
      </c>
      <c r="D20">
        <v>10</v>
      </c>
      <c r="E20">
        <v>12</v>
      </c>
      <c r="F20" t="s">
        <v>44</v>
      </c>
      <c r="J20">
        <v>1968</v>
      </c>
      <c r="K20" t="s">
        <v>15</v>
      </c>
      <c r="L20" s="1"/>
      <c r="M20" s="7"/>
      <c r="N20" s="7"/>
    </row>
    <row r="21" spans="1:14" x14ac:dyDescent="0.25">
      <c r="A21" s="2"/>
      <c r="B21">
        <v>1972</v>
      </c>
      <c r="C21">
        <v>6</v>
      </c>
      <c r="D21">
        <v>13</v>
      </c>
      <c r="E21">
        <v>16</v>
      </c>
      <c r="F21" t="s">
        <v>43</v>
      </c>
      <c r="J21">
        <v>1972</v>
      </c>
      <c r="K21" t="s">
        <v>14</v>
      </c>
      <c r="L21" s="1"/>
      <c r="M21" s="7"/>
      <c r="N21" s="7"/>
    </row>
    <row r="22" spans="1:14" x14ac:dyDescent="0.25">
      <c r="A22" s="2"/>
      <c r="B22">
        <v>1976</v>
      </c>
      <c r="C22">
        <v>4</v>
      </c>
      <c r="D22">
        <v>5</v>
      </c>
      <c r="E22">
        <v>13</v>
      </c>
      <c r="F22" t="s">
        <v>37</v>
      </c>
      <c r="J22">
        <v>1976</v>
      </c>
      <c r="K22" t="s">
        <v>13</v>
      </c>
      <c r="L22" s="1"/>
      <c r="M22" s="7"/>
      <c r="N22" s="7"/>
    </row>
    <row r="23" spans="1:14" x14ac:dyDescent="0.25">
      <c r="A23" s="2"/>
      <c r="B23">
        <v>1980</v>
      </c>
      <c r="C23">
        <v>7</v>
      </c>
      <c r="D23">
        <v>10</v>
      </c>
      <c r="E23">
        <v>15</v>
      </c>
      <c r="F23" t="s">
        <v>35</v>
      </c>
      <c r="J23">
        <v>1980</v>
      </c>
      <c r="K23" t="s">
        <v>12</v>
      </c>
      <c r="L23" s="1"/>
      <c r="M23" s="7"/>
      <c r="N23" s="7"/>
    </row>
    <row r="24" spans="1:14" x14ac:dyDescent="0.25">
      <c r="A24" s="2"/>
      <c r="B24">
        <v>1984</v>
      </c>
      <c r="J24">
        <v>1984</v>
      </c>
      <c r="K24" t="s">
        <v>11</v>
      </c>
      <c r="L24" s="1"/>
      <c r="M24" s="7"/>
      <c r="N24" s="7"/>
    </row>
    <row r="25" spans="1:14" x14ac:dyDescent="0.25">
      <c r="A25" s="2"/>
      <c r="B25">
        <v>1988</v>
      </c>
      <c r="C25">
        <v>11</v>
      </c>
      <c r="D25">
        <v>6</v>
      </c>
      <c r="E25">
        <v>6</v>
      </c>
      <c r="F25" t="s">
        <v>35</v>
      </c>
      <c r="J25">
        <v>1988</v>
      </c>
      <c r="K25" t="s">
        <v>10</v>
      </c>
      <c r="L25" s="1"/>
      <c r="M25" s="7"/>
      <c r="N25" s="7"/>
    </row>
    <row r="26" spans="1:14" x14ac:dyDescent="0.25">
      <c r="A26" s="2"/>
      <c r="B26">
        <v>1992</v>
      </c>
      <c r="C26">
        <v>11</v>
      </c>
      <c r="D26">
        <v>12</v>
      </c>
      <c r="E26">
        <v>7</v>
      </c>
      <c r="F26" t="s">
        <v>43</v>
      </c>
      <c r="J26">
        <v>1992</v>
      </c>
      <c r="K26" t="s">
        <v>9</v>
      </c>
      <c r="L26" s="1"/>
      <c r="M26" s="7"/>
      <c r="N26" s="7"/>
    </row>
    <row r="27" spans="1:14" x14ac:dyDescent="0.25">
      <c r="A27" s="2"/>
      <c r="B27">
        <v>1996</v>
      </c>
      <c r="C27">
        <v>7</v>
      </c>
      <c r="D27">
        <v>4</v>
      </c>
      <c r="E27">
        <v>10</v>
      </c>
      <c r="F27" t="s">
        <v>45</v>
      </c>
      <c r="J27">
        <v>1996</v>
      </c>
      <c r="K27" t="s">
        <v>8</v>
      </c>
      <c r="L27" s="1"/>
      <c r="M27" s="7"/>
      <c r="N27" s="7"/>
    </row>
    <row r="28" spans="1:14" x14ac:dyDescent="0.25">
      <c r="A28" s="2"/>
      <c r="B28">
        <v>2000</v>
      </c>
      <c r="C28">
        <v>8</v>
      </c>
      <c r="D28">
        <v>6</v>
      </c>
      <c r="E28">
        <v>3</v>
      </c>
      <c r="F28" t="s">
        <v>40</v>
      </c>
      <c r="J28">
        <v>2000</v>
      </c>
      <c r="K28" t="s">
        <v>7</v>
      </c>
      <c r="L28" s="1"/>
      <c r="M28" s="7"/>
      <c r="N28" s="7"/>
    </row>
    <row r="29" spans="1:14" x14ac:dyDescent="0.25">
      <c r="A29" s="2"/>
      <c r="B29">
        <v>2004</v>
      </c>
      <c r="C29">
        <v>8</v>
      </c>
      <c r="D29">
        <v>6</v>
      </c>
      <c r="E29">
        <v>3</v>
      </c>
      <c r="F29" t="s">
        <v>45</v>
      </c>
      <c r="J29">
        <v>2004</v>
      </c>
      <c r="K29" t="s">
        <v>6</v>
      </c>
      <c r="L29" s="1"/>
      <c r="M29" s="7"/>
      <c r="N29" s="7"/>
    </row>
    <row r="30" spans="1:14" x14ac:dyDescent="0.25">
      <c r="A30" s="2"/>
      <c r="B30">
        <v>2008</v>
      </c>
      <c r="C30">
        <v>3</v>
      </c>
      <c r="D30">
        <v>5</v>
      </c>
      <c r="E30">
        <v>2</v>
      </c>
      <c r="F30" t="s">
        <v>48</v>
      </c>
      <c r="J30">
        <v>2008</v>
      </c>
      <c r="K30" t="s">
        <v>5</v>
      </c>
      <c r="L30" s="1"/>
      <c r="M30" s="7"/>
      <c r="N30" s="7"/>
    </row>
    <row r="31" spans="1:14" x14ac:dyDescent="0.25">
      <c r="A31" s="2"/>
      <c r="B31">
        <v>2012</v>
      </c>
      <c r="C31">
        <v>8</v>
      </c>
      <c r="D31">
        <v>4</v>
      </c>
      <c r="E31">
        <v>6</v>
      </c>
      <c r="F31" t="s">
        <v>37</v>
      </c>
      <c r="J31">
        <v>2012</v>
      </c>
      <c r="K31" t="s">
        <v>4</v>
      </c>
      <c r="L31" s="1"/>
      <c r="M31" s="7"/>
      <c r="N31" s="7"/>
    </row>
    <row r="32" spans="1:14" x14ac:dyDescent="0.25">
      <c r="A32" s="2"/>
      <c r="B32">
        <v>2016</v>
      </c>
      <c r="C32">
        <v>8</v>
      </c>
      <c r="D32">
        <v>3</v>
      </c>
      <c r="E32">
        <v>4</v>
      </c>
      <c r="F32" t="s">
        <v>45</v>
      </c>
      <c r="J32">
        <v>2016</v>
      </c>
      <c r="K32" t="s">
        <v>3</v>
      </c>
      <c r="L32" s="1"/>
      <c r="M32" s="7"/>
      <c r="N32" s="7"/>
    </row>
    <row r="33" spans="1:14" x14ac:dyDescent="0.25">
      <c r="A33" s="2"/>
      <c r="B33">
        <v>2020</v>
      </c>
      <c r="C33">
        <v>6</v>
      </c>
      <c r="D33">
        <v>7</v>
      </c>
      <c r="E33">
        <v>7</v>
      </c>
      <c r="F33" t="s">
        <v>46</v>
      </c>
      <c r="J33">
        <v>2020</v>
      </c>
      <c r="K33" t="s">
        <v>2</v>
      </c>
      <c r="L33" s="1"/>
      <c r="M33" s="7"/>
      <c r="N33" s="7"/>
    </row>
    <row r="34" spans="1:14" x14ac:dyDescent="0.25">
      <c r="A34" s="2"/>
      <c r="L34" s="2"/>
    </row>
    <row r="36" spans="1:14" ht="15.75" thickBot="1" x14ac:dyDescent="0.3"/>
    <row r="37" spans="1:14" ht="16.5" thickTop="1" thickBot="1" x14ac:dyDescent="0.3">
      <c r="B37" s="19" t="s">
        <v>115</v>
      </c>
    </row>
    <row r="38" spans="1:14" ht="16.5" thickTop="1" thickBot="1" x14ac:dyDescent="0.3"/>
    <row r="39" spans="1:14" ht="15.75" thickBot="1" x14ac:dyDescent="0.3">
      <c r="B39" s="22" t="s">
        <v>117</v>
      </c>
      <c r="C39" s="22"/>
      <c r="D39" s="22"/>
      <c r="E39" s="22"/>
      <c r="F39" s="22"/>
      <c r="G39" s="22"/>
      <c r="H39" s="27"/>
    </row>
    <row r="40" spans="1:14" ht="15.75" thickBot="1" x14ac:dyDescent="0.3">
      <c r="B40" s="22" t="s">
        <v>127</v>
      </c>
      <c r="C40" s="22"/>
      <c r="D40" s="22"/>
      <c r="E40" s="22"/>
      <c r="F40" s="22"/>
      <c r="G40" s="23"/>
      <c r="H40" s="27"/>
    </row>
    <row r="41" spans="1:14" ht="15.75" thickBot="1" x14ac:dyDescent="0.3">
      <c r="B41" s="22" t="s">
        <v>123</v>
      </c>
      <c r="C41" s="22"/>
      <c r="D41" s="22"/>
      <c r="E41" s="22"/>
      <c r="F41" s="22"/>
      <c r="G41" s="23"/>
      <c r="H41" s="27"/>
    </row>
    <row r="42" spans="1:14" ht="15.75" thickBot="1" x14ac:dyDescent="0.3">
      <c r="B42" s="22" t="s">
        <v>128</v>
      </c>
      <c r="C42" s="22"/>
      <c r="D42" s="22"/>
      <c r="E42" s="22"/>
      <c r="F42" s="22"/>
      <c r="G42" s="23"/>
      <c r="H42" s="27"/>
    </row>
    <row r="43" spans="1:14" ht="15.75" thickBot="1" x14ac:dyDescent="0.3">
      <c r="B43" s="22" t="s">
        <v>129</v>
      </c>
      <c r="C43" s="22"/>
      <c r="D43" s="22"/>
      <c r="E43" s="22"/>
      <c r="F43" s="22"/>
      <c r="G43" s="23"/>
      <c r="H43" s="27"/>
    </row>
    <row r="44" spans="1:14" ht="15.75" thickBot="1" x14ac:dyDescent="0.3">
      <c r="B44" s="24" t="s">
        <v>124</v>
      </c>
      <c r="C44" s="24"/>
      <c r="D44" s="24"/>
      <c r="E44" s="24"/>
      <c r="F44" s="24"/>
      <c r="G44" s="24"/>
      <c r="H44" s="27"/>
    </row>
    <row r="45" spans="1:14" ht="15.75" thickBot="1" x14ac:dyDescent="0.3">
      <c r="B45" s="24" t="s">
        <v>131</v>
      </c>
      <c r="C45" s="24"/>
      <c r="D45" s="24"/>
      <c r="E45" s="24"/>
      <c r="F45" s="24"/>
      <c r="G45" s="24"/>
      <c r="H45" s="27"/>
    </row>
    <row r="46" spans="1:14" ht="15.75" thickBot="1" x14ac:dyDescent="0.3">
      <c r="B46" s="25" t="s">
        <v>126</v>
      </c>
      <c r="C46" s="25"/>
      <c r="D46" s="25"/>
      <c r="E46" s="25"/>
      <c r="F46" s="25"/>
      <c r="G46" s="25"/>
      <c r="H46" s="27"/>
    </row>
    <row r="47" spans="1:14" ht="15.75" thickBot="1" x14ac:dyDescent="0.3">
      <c r="B47" s="25" t="s">
        <v>120</v>
      </c>
      <c r="C47" s="25"/>
      <c r="D47" s="25"/>
      <c r="E47" s="25"/>
      <c r="F47" s="25"/>
      <c r="G47" s="25"/>
      <c r="H47" s="27"/>
    </row>
    <row r="48" spans="1:14" ht="15.75" thickBot="1" x14ac:dyDescent="0.3">
      <c r="B48" s="26" t="s">
        <v>118</v>
      </c>
      <c r="C48" s="26"/>
      <c r="D48" s="26"/>
      <c r="E48" s="26"/>
      <c r="F48" s="26"/>
      <c r="G48" s="26"/>
      <c r="H48" s="27"/>
    </row>
    <row r="49" spans="2:8" ht="15.75" thickBot="1" x14ac:dyDescent="0.3">
      <c r="B49" s="26" t="s">
        <v>121</v>
      </c>
      <c r="C49" s="26"/>
      <c r="D49" s="26"/>
      <c r="E49" s="26"/>
      <c r="F49" s="26"/>
      <c r="G49" s="26"/>
      <c r="H49" s="27"/>
    </row>
    <row r="50" spans="2:8" ht="15.75" thickBot="1" x14ac:dyDescent="0.3">
      <c r="B50" s="26" t="s">
        <v>122</v>
      </c>
      <c r="C50" s="26"/>
      <c r="D50" s="26"/>
      <c r="E50" s="26"/>
      <c r="F50" s="26"/>
      <c r="G50" s="26"/>
      <c r="H50" s="27"/>
    </row>
    <row r="53" spans="2:8" x14ac:dyDescent="0.25">
      <c r="B53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B5C5-8B4B-482F-B202-D3C264ACBCF3}">
  <dimension ref="B2:CY46"/>
  <sheetViews>
    <sheetView topLeftCell="A31" workbookViewId="0">
      <selection activeCell="J40" sqref="J40"/>
    </sheetView>
  </sheetViews>
  <sheetFormatPr defaultRowHeight="15" x14ac:dyDescent="0.25"/>
  <cols>
    <col min="2" max="2" width="15.7109375" customWidth="1"/>
    <col min="3" max="3" width="19" bestFit="1" customWidth="1"/>
    <col min="4" max="4" width="10.85546875" bestFit="1" customWidth="1"/>
    <col min="5" max="8" width="10.140625" customWidth="1"/>
    <col min="10" max="10" width="12.42578125" bestFit="1" customWidth="1"/>
    <col min="11" max="11" width="17" bestFit="1" customWidth="1"/>
    <col min="12" max="12" width="16.42578125" bestFit="1" customWidth="1"/>
    <col min="13" max="13" width="16.85546875" bestFit="1" customWidth="1"/>
    <col min="14" max="14" width="20.28515625" bestFit="1" customWidth="1"/>
    <col min="15" max="15" width="12.7109375" bestFit="1" customWidth="1"/>
    <col min="16" max="16" width="19" bestFit="1" customWidth="1"/>
    <col min="17" max="17" width="17.5703125" bestFit="1" customWidth="1"/>
    <col min="18" max="18" width="14.5703125" bestFit="1" customWidth="1"/>
    <col min="19" max="19" width="10.5703125" bestFit="1" customWidth="1"/>
    <col min="20" max="20" width="15.28515625" bestFit="1" customWidth="1"/>
    <col min="21" max="21" width="15" bestFit="1" customWidth="1"/>
    <col min="22" max="22" width="14.28515625" bestFit="1" customWidth="1"/>
    <col min="23" max="23" width="11.85546875" bestFit="1" customWidth="1"/>
    <col min="24" max="24" width="16.42578125" bestFit="1" customWidth="1"/>
    <col min="25" max="25" width="14.140625" bestFit="1" customWidth="1"/>
    <col min="26" max="26" width="13.7109375" bestFit="1" customWidth="1"/>
    <col min="27" max="27" width="11.85546875" bestFit="1" customWidth="1"/>
    <col min="28" max="28" width="12.140625" bestFit="1" customWidth="1"/>
    <col min="29" max="29" width="11.85546875" bestFit="1" customWidth="1"/>
    <col min="30" max="30" width="13.7109375" bestFit="1" customWidth="1"/>
    <col min="31" max="31" width="10.140625" bestFit="1" customWidth="1"/>
    <col min="32" max="32" width="12.85546875" bestFit="1" customWidth="1"/>
    <col min="33" max="33" width="13.42578125" bestFit="1" customWidth="1"/>
    <col min="34" max="34" width="13.5703125" bestFit="1" customWidth="1"/>
    <col min="35" max="35" width="11.140625" bestFit="1" customWidth="1"/>
    <col min="36" max="36" width="15" bestFit="1" customWidth="1"/>
    <col min="37" max="37" width="13.28515625" bestFit="1" customWidth="1"/>
    <col min="38" max="38" width="14.85546875" bestFit="1" customWidth="1"/>
    <col min="39" max="40" width="12.28515625" bestFit="1" customWidth="1"/>
    <col min="41" max="41" width="13.5703125" bestFit="1" customWidth="1"/>
    <col min="42" max="42" width="14" bestFit="1" customWidth="1"/>
    <col min="43" max="43" width="14.140625" bestFit="1" customWidth="1"/>
    <col min="44" max="44" width="10.7109375" bestFit="1" customWidth="1"/>
    <col min="45" max="45" width="12.7109375" bestFit="1" customWidth="1"/>
    <col min="46" max="46" width="19" bestFit="1" customWidth="1"/>
    <col min="47" max="47" width="17.5703125" bestFit="1" customWidth="1"/>
    <col min="48" max="48" width="14.5703125" bestFit="1" customWidth="1"/>
    <col min="49" max="49" width="10.5703125" bestFit="1" customWidth="1"/>
    <col min="50" max="50" width="15.28515625" bestFit="1" customWidth="1"/>
    <col min="51" max="51" width="15" bestFit="1" customWidth="1"/>
    <col min="52" max="52" width="14.28515625" bestFit="1" customWidth="1"/>
    <col min="53" max="53" width="11.85546875" bestFit="1" customWidth="1"/>
    <col min="54" max="54" width="16.42578125" bestFit="1" customWidth="1"/>
    <col min="55" max="55" width="14.140625" bestFit="1" customWidth="1"/>
    <col min="56" max="56" width="13.7109375" bestFit="1" customWidth="1"/>
    <col min="57" max="57" width="11.85546875" bestFit="1" customWidth="1"/>
    <col min="58" max="58" width="12.140625" bestFit="1" customWidth="1"/>
    <col min="59" max="59" width="11.85546875" bestFit="1" customWidth="1"/>
    <col min="60" max="60" width="13.7109375" bestFit="1" customWidth="1"/>
    <col min="61" max="61" width="10.140625" bestFit="1" customWidth="1"/>
    <col min="62" max="62" width="12.85546875" bestFit="1" customWidth="1"/>
    <col min="63" max="63" width="13.42578125" bestFit="1" customWidth="1"/>
    <col min="64" max="64" width="13.5703125" bestFit="1" customWidth="1"/>
    <col min="65" max="65" width="11.140625" bestFit="1" customWidth="1"/>
    <col min="66" max="66" width="15" bestFit="1" customWidth="1"/>
    <col min="67" max="67" width="13.28515625" bestFit="1" customWidth="1"/>
    <col min="68" max="68" width="14.85546875" bestFit="1" customWidth="1"/>
    <col min="69" max="70" width="12.28515625" bestFit="1" customWidth="1"/>
    <col min="71" max="72" width="14" bestFit="1" customWidth="1"/>
    <col min="73" max="73" width="14.140625" bestFit="1" customWidth="1"/>
    <col min="74" max="74" width="10.7109375" bestFit="1" customWidth="1"/>
    <col min="75" max="75" width="12.7109375" bestFit="1" customWidth="1"/>
    <col min="76" max="76" width="19" bestFit="1" customWidth="1"/>
    <col min="77" max="77" width="17.5703125" bestFit="1" customWidth="1"/>
    <col min="78" max="78" width="14.5703125" bestFit="1" customWidth="1"/>
    <col min="79" max="79" width="10.5703125" bestFit="1" customWidth="1"/>
    <col min="80" max="80" width="15.28515625" bestFit="1" customWidth="1"/>
    <col min="81" max="81" width="15" bestFit="1" customWidth="1"/>
    <col min="82" max="82" width="14.28515625" bestFit="1" customWidth="1"/>
    <col min="83" max="83" width="11.85546875" bestFit="1" customWidth="1"/>
    <col min="84" max="84" width="16.42578125" bestFit="1" customWidth="1"/>
    <col min="85" max="85" width="14.140625" bestFit="1" customWidth="1"/>
    <col min="86" max="86" width="13.7109375" bestFit="1" customWidth="1"/>
    <col min="87" max="87" width="11.85546875" bestFit="1" customWidth="1"/>
    <col min="88" max="88" width="12.140625" bestFit="1" customWidth="1"/>
    <col min="89" max="89" width="11.85546875" bestFit="1" customWidth="1"/>
    <col min="90" max="90" width="13.7109375" bestFit="1" customWidth="1"/>
    <col min="91" max="91" width="10.140625" bestFit="1" customWidth="1"/>
    <col min="92" max="92" width="12.85546875" bestFit="1" customWidth="1"/>
    <col min="93" max="93" width="13.42578125" bestFit="1" customWidth="1"/>
    <col min="94" max="94" width="13.5703125" bestFit="1" customWidth="1"/>
    <col min="95" max="95" width="11.140625" bestFit="1" customWidth="1"/>
    <col min="96" max="96" width="15" bestFit="1" customWidth="1"/>
    <col min="97" max="97" width="13.28515625" bestFit="1" customWidth="1"/>
    <col min="98" max="98" width="14.85546875" bestFit="1" customWidth="1"/>
    <col min="99" max="100" width="12.28515625" bestFit="1" customWidth="1"/>
    <col min="101" max="101" width="20.7109375" bestFit="1" customWidth="1"/>
    <col min="102" max="102" width="20.140625" bestFit="1" customWidth="1"/>
    <col min="103" max="103" width="20.5703125" bestFit="1" customWidth="1"/>
  </cols>
  <sheetData>
    <row r="2" spans="2:16" x14ac:dyDescent="0.25">
      <c r="B2" s="6" t="s">
        <v>51</v>
      </c>
      <c r="J2" s="6" t="s">
        <v>130</v>
      </c>
    </row>
    <row r="4" spans="2:16" ht="30" customHeight="1" x14ac:dyDescent="0.25">
      <c r="B4" s="8" t="s">
        <v>90</v>
      </c>
      <c r="C4" s="8" t="s">
        <v>52</v>
      </c>
      <c r="D4" s="8" t="s">
        <v>28</v>
      </c>
      <c r="E4" s="8" t="s">
        <v>29</v>
      </c>
      <c r="F4" s="8" t="s">
        <v>30</v>
      </c>
      <c r="G4" s="8" t="s">
        <v>31</v>
      </c>
      <c r="H4" s="9" t="s">
        <v>87</v>
      </c>
      <c r="J4" s="8" t="s">
        <v>28</v>
      </c>
      <c r="K4" s="8" t="s">
        <v>29</v>
      </c>
      <c r="L4" s="8" t="s">
        <v>30</v>
      </c>
      <c r="M4" s="8" t="s">
        <v>31</v>
      </c>
    </row>
    <row r="5" spans="2:16" x14ac:dyDescent="0.25">
      <c r="B5" s="7" t="s">
        <v>91</v>
      </c>
      <c r="C5" t="s">
        <v>53</v>
      </c>
      <c r="D5" t="s">
        <v>54</v>
      </c>
      <c r="E5">
        <v>7</v>
      </c>
      <c r="F5">
        <v>1</v>
      </c>
      <c r="G5">
        <v>2</v>
      </c>
      <c r="H5">
        <f>SUM(Sportolók[[#This Row],[Arany]:[Bronz]])</f>
        <v>10</v>
      </c>
      <c r="J5" t="s">
        <v>34</v>
      </c>
      <c r="K5">
        <f>SUMIFS(Sportolók[Arany],Sportolók[Sportág],Sportágak[[#This Row],[Sportág]])</f>
        <v>21</v>
      </c>
      <c r="L5">
        <f>SUMIFS(Sportolók[Ezüst],Sportolók[Sportág],Sportágak[[#This Row],[Sportág]])</f>
        <v>10</v>
      </c>
      <c r="M5">
        <f>SUMIFS(Sportolók[Bronz],Sportolók[Sportág],Sportágak[[#This Row],[Sportág]])</f>
        <v>2</v>
      </c>
    </row>
    <row r="6" spans="2:16" x14ac:dyDescent="0.25">
      <c r="B6" s="7" t="s">
        <v>92</v>
      </c>
      <c r="C6" t="s">
        <v>55</v>
      </c>
      <c r="D6" t="s">
        <v>34</v>
      </c>
      <c r="E6">
        <v>6</v>
      </c>
      <c r="F6">
        <v>1</v>
      </c>
      <c r="G6">
        <v>1</v>
      </c>
      <c r="H6">
        <f>SUM(Sportolók[[#This Row],[Arany]:[Bronz]])</f>
        <v>8</v>
      </c>
      <c r="J6" t="s">
        <v>86</v>
      </c>
      <c r="K6">
        <f>SUMIFS(Sportolók[Arany],Sportolók[Sportág],Sportágak[[#This Row],[Sportág]])</f>
        <v>3</v>
      </c>
      <c r="L6">
        <f>SUMIFS(Sportolók[Ezüst],Sportolók[Sportág],Sportágak[[#This Row],[Sportág]])</f>
        <v>0</v>
      </c>
      <c r="M6">
        <f>SUMIFS(Sportolók[Bronz],Sportolók[Sportág],Sportágak[[#This Row],[Sportág]])</f>
        <v>0</v>
      </c>
    </row>
    <row r="7" spans="2:16" x14ac:dyDescent="0.25">
      <c r="B7" s="7" t="s">
        <v>42</v>
      </c>
      <c r="C7" t="s">
        <v>56</v>
      </c>
      <c r="D7" t="s">
        <v>54</v>
      </c>
      <c r="E7">
        <v>6</v>
      </c>
      <c r="F7">
        <v>0</v>
      </c>
      <c r="G7">
        <v>1</v>
      </c>
      <c r="H7">
        <f>SUM(Sportolók[[#This Row],[Arany]:[Bronz]])</f>
        <v>7</v>
      </c>
      <c r="J7" t="s">
        <v>66</v>
      </c>
      <c r="K7">
        <f>SUMIFS(Sportolók[Arany],Sportolók[Sportág],Sportágak[[#This Row],[Sportág]])</f>
        <v>3</v>
      </c>
      <c r="L7">
        <f>SUMIFS(Sportolók[Ezüst],Sportolók[Sportág],Sportágak[[#This Row],[Sportág]])</f>
        <v>2</v>
      </c>
      <c r="M7">
        <f>SUMIFS(Sportolók[Bronz],Sportolók[Sportág],Sportágak[[#This Row],[Sportág]])</f>
        <v>0</v>
      </c>
    </row>
    <row r="8" spans="2:16" x14ac:dyDescent="0.25">
      <c r="B8" s="7" t="s">
        <v>44</v>
      </c>
      <c r="C8" t="s">
        <v>57</v>
      </c>
      <c r="D8" t="s">
        <v>54</v>
      </c>
      <c r="E8">
        <v>6</v>
      </c>
      <c r="F8">
        <v>0</v>
      </c>
      <c r="G8">
        <v>0</v>
      </c>
      <c r="H8">
        <f>SUM(Sportolók[[#This Row],[Arany]:[Bronz]])</f>
        <v>6</v>
      </c>
      <c r="J8" t="s">
        <v>33</v>
      </c>
      <c r="K8">
        <f>SUMIFS(Sportolók[Arany],Sportolók[Sportág],Sportágak[[#This Row],[Sportág]])</f>
        <v>5</v>
      </c>
      <c r="L8">
        <f>SUMIFS(Sportolók[Ezüst],Sportolók[Sportág],Sportágak[[#This Row],[Sportág]])</f>
        <v>3</v>
      </c>
      <c r="M8">
        <f>SUMIFS(Sportolók[Bronz],Sportolók[Sportág],Sportágak[[#This Row],[Sportág]])</f>
        <v>2</v>
      </c>
    </row>
    <row r="9" spans="2:16" x14ac:dyDescent="0.25">
      <c r="B9" s="7" t="s">
        <v>38</v>
      </c>
      <c r="C9" t="s">
        <v>58</v>
      </c>
      <c r="D9" t="s">
        <v>33</v>
      </c>
      <c r="E9">
        <v>5</v>
      </c>
      <c r="F9">
        <v>3</v>
      </c>
      <c r="G9">
        <v>2</v>
      </c>
      <c r="H9">
        <f>SUM(Sportolók[[#This Row],[Arany]:[Bronz]])</f>
        <v>10</v>
      </c>
      <c r="J9" t="s">
        <v>32</v>
      </c>
      <c r="K9">
        <f>SUMIFS(Sportolók[Arany],Sportolók[Sportág],Sportágak[[#This Row],[Sportág]])</f>
        <v>12</v>
      </c>
      <c r="L9">
        <f>SUMIFS(Sportolók[Ezüst],Sportolók[Sportág],Sportágak[[#This Row],[Sportág]])</f>
        <v>2</v>
      </c>
      <c r="M9">
        <f>SUMIFS(Sportolók[Bronz],Sportolók[Sportág],Sportágak[[#This Row],[Sportág]])</f>
        <v>1</v>
      </c>
    </row>
    <row r="10" spans="2:16" x14ac:dyDescent="0.25">
      <c r="B10" s="7" t="s">
        <v>35</v>
      </c>
      <c r="C10" t="s">
        <v>59</v>
      </c>
      <c r="D10" t="s">
        <v>32</v>
      </c>
      <c r="E10">
        <v>5</v>
      </c>
      <c r="F10">
        <v>1</v>
      </c>
      <c r="G10">
        <v>1</v>
      </c>
      <c r="H10">
        <f>SUM(Sportolók[[#This Row],[Arany]:[Bronz]])</f>
        <v>7</v>
      </c>
      <c r="J10" t="s">
        <v>54</v>
      </c>
      <c r="K10">
        <f>SUMIFS(Sportolók[Arany],Sportolók[Sportág],Sportágak[[#This Row],[Sportág]])</f>
        <v>42</v>
      </c>
      <c r="L10">
        <f>SUMIFS(Sportolók[Ezüst],Sportolók[Sportág],Sportágak[[#This Row],[Sportág]])</f>
        <v>1</v>
      </c>
      <c r="M10">
        <f>SUMIFS(Sportolók[Bronz],Sportolók[Sportág],Sportágak[[#This Row],[Sportág]])</f>
        <v>9</v>
      </c>
    </row>
    <row r="11" spans="2:16" x14ac:dyDescent="0.25">
      <c r="B11" s="7" t="s">
        <v>36</v>
      </c>
      <c r="C11" t="s">
        <v>60</v>
      </c>
      <c r="D11" t="s">
        <v>54</v>
      </c>
      <c r="E11">
        <v>4</v>
      </c>
      <c r="F11">
        <v>0</v>
      </c>
      <c r="G11">
        <v>2</v>
      </c>
      <c r="H11">
        <f>SUM(Sportolók[[#This Row],[Arany]:[Bronz]])</f>
        <v>6</v>
      </c>
      <c r="J11" t="s">
        <v>68</v>
      </c>
      <c r="K11">
        <f>SUMIFS(Sportolók[Arany],Sportolók[Sportág],Sportágak[[#This Row],[Sportág]])</f>
        <v>24</v>
      </c>
      <c r="L11">
        <f>SUMIFS(Sportolók[Ezüst],Sportolók[Sportág],Sportágak[[#This Row],[Sportág]])</f>
        <v>1</v>
      </c>
      <c r="M11">
        <f>SUMIFS(Sportolók[Bronz],Sportolók[Sportág],Sportágak[[#This Row],[Sportág]])</f>
        <v>2</v>
      </c>
    </row>
    <row r="12" spans="2:16" x14ac:dyDescent="0.25">
      <c r="B12" s="7" t="s">
        <v>43</v>
      </c>
      <c r="C12" t="s">
        <v>61</v>
      </c>
      <c r="D12" t="s">
        <v>32</v>
      </c>
      <c r="E12">
        <v>4</v>
      </c>
      <c r="F12">
        <v>0</v>
      </c>
      <c r="G12">
        <v>0</v>
      </c>
      <c r="H12">
        <f>SUM(Sportolók[[#This Row],[Arany]:[Bronz]])</f>
        <v>4</v>
      </c>
      <c r="J12" t="s">
        <v>112</v>
      </c>
      <c r="K12">
        <f>SUBTOTAL(104,Sportágak[Arany])</f>
        <v>42</v>
      </c>
      <c r="L12">
        <f>SUBTOTAL(104,Sportágak[Ezüst])</f>
        <v>10</v>
      </c>
      <c r="M12">
        <f>SUBTOTAL(104,Sportágak[Bronz])</f>
        <v>9</v>
      </c>
    </row>
    <row r="13" spans="2:16" x14ac:dyDescent="0.25">
      <c r="B13" s="7" t="s">
        <v>39</v>
      </c>
      <c r="C13" t="s">
        <v>62</v>
      </c>
      <c r="D13" t="s">
        <v>54</v>
      </c>
      <c r="E13">
        <v>4</v>
      </c>
      <c r="F13">
        <v>0</v>
      </c>
      <c r="G13">
        <v>0</v>
      </c>
      <c r="H13">
        <f>SUM(Sportolók[[#This Row],[Arany]:[Bronz]])</f>
        <v>4</v>
      </c>
    </row>
    <row r="14" spans="2:16" x14ac:dyDescent="0.25">
      <c r="B14" s="7" t="s">
        <v>37</v>
      </c>
      <c r="C14" t="s">
        <v>63</v>
      </c>
      <c r="D14" t="s">
        <v>34</v>
      </c>
      <c r="E14">
        <v>3</v>
      </c>
      <c r="F14">
        <v>5</v>
      </c>
      <c r="G14">
        <v>0</v>
      </c>
      <c r="H14">
        <f>SUM(Sportolók[[#This Row],[Arany]:[Bronz]])</f>
        <v>8</v>
      </c>
    </row>
    <row r="15" spans="2:16" x14ac:dyDescent="0.25">
      <c r="B15" s="7" t="s">
        <v>41</v>
      </c>
      <c r="C15" t="s">
        <v>64</v>
      </c>
      <c r="D15" t="s">
        <v>34</v>
      </c>
      <c r="E15">
        <v>3</v>
      </c>
      <c r="F15">
        <v>2</v>
      </c>
      <c r="G15">
        <v>1</v>
      </c>
      <c r="H15">
        <f>SUM(Sportolók[[#This Row],[Arany]:[Bronz]])</f>
        <v>6</v>
      </c>
      <c r="J15" s="10" t="s">
        <v>106</v>
      </c>
      <c r="K15" t="s">
        <v>110</v>
      </c>
      <c r="L15" t="s">
        <v>109</v>
      </c>
      <c r="M15" t="s">
        <v>108</v>
      </c>
      <c r="P15" s="14"/>
    </row>
    <row r="16" spans="2:16" x14ac:dyDescent="0.25">
      <c r="B16" s="7" t="s">
        <v>45</v>
      </c>
      <c r="C16" t="s">
        <v>65</v>
      </c>
      <c r="D16" t="s">
        <v>66</v>
      </c>
      <c r="E16">
        <v>3</v>
      </c>
      <c r="F16">
        <v>2</v>
      </c>
      <c r="G16">
        <v>0</v>
      </c>
      <c r="H16">
        <f>SUM(Sportolók[[#This Row],[Arany]:[Bronz]])</f>
        <v>5</v>
      </c>
      <c r="J16" s="11" t="s">
        <v>34</v>
      </c>
      <c r="K16" s="12">
        <v>21</v>
      </c>
      <c r="L16" s="12">
        <v>10</v>
      </c>
      <c r="M16" s="12">
        <v>2</v>
      </c>
    </row>
    <row r="17" spans="2:103" x14ac:dyDescent="0.25">
      <c r="B17" s="7" t="s">
        <v>40</v>
      </c>
      <c r="C17" t="s">
        <v>67</v>
      </c>
      <c r="D17" t="s">
        <v>68</v>
      </c>
      <c r="E17">
        <v>3</v>
      </c>
      <c r="F17">
        <v>1</v>
      </c>
      <c r="G17">
        <v>1</v>
      </c>
      <c r="H17">
        <f>SUM(Sportolók[[#This Row],[Arany]:[Bronz]])</f>
        <v>5</v>
      </c>
      <c r="J17" s="11" t="s">
        <v>86</v>
      </c>
      <c r="K17" s="12">
        <v>3</v>
      </c>
      <c r="L17" s="12">
        <v>0</v>
      </c>
      <c r="M17" s="12">
        <v>0</v>
      </c>
      <c r="P17" s="14"/>
    </row>
    <row r="18" spans="2:103" x14ac:dyDescent="0.25">
      <c r="B18" s="7" t="s">
        <v>47</v>
      </c>
      <c r="C18" t="s">
        <v>69</v>
      </c>
      <c r="D18" t="s">
        <v>34</v>
      </c>
      <c r="E18">
        <v>3</v>
      </c>
      <c r="F18">
        <v>1</v>
      </c>
      <c r="G18">
        <v>0</v>
      </c>
      <c r="H18">
        <f>SUM(Sportolók[[#This Row],[Arany]:[Bronz]])</f>
        <v>4</v>
      </c>
      <c r="J18" s="11" t="s">
        <v>66</v>
      </c>
      <c r="K18" s="12">
        <v>3</v>
      </c>
      <c r="L18" s="12">
        <v>2</v>
      </c>
      <c r="M18" s="12">
        <v>0</v>
      </c>
    </row>
    <row r="19" spans="2:103" x14ac:dyDescent="0.25">
      <c r="B19" s="7" t="s">
        <v>46</v>
      </c>
      <c r="C19" t="s">
        <v>70</v>
      </c>
      <c r="D19" t="s">
        <v>32</v>
      </c>
      <c r="E19">
        <v>3</v>
      </c>
      <c r="F19">
        <v>1</v>
      </c>
      <c r="G19">
        <v>0</v>
      </c>
      <c r="H19">
        <f>SUM(Sportolók[[#This Row],[Arany]:[Bronz]])</f>
        <v>4</v>
      </c>
      <c r="J19" s="11" t="s">
        <v>33</v>
      </c>
      <c r="K19" s="12">
        <v>5</v>
      </c>
      <c r="L19" s="12">
        <v>3</v>
      </c>
      <c r="M19" s="12">
        <v>2</v>
      </c>
    </row>
    <row r="20" spans="2:103" x14ac:dyDescent="0.25">
      <c r="B20" s="7" t="s">
        <v>93</v>
      </c>
      <c r="C20" t="s">
        <v>71</v>
      </c>
      <c r="D20" t="s">
        <v>34</v>
      </c>
      <c r="E20">
        <v>3</v>
      </c>
      <c r="F20">
        <v>1</v>
      </c>
      <c r="G20">
        <v>0</v>
      </c>
      <c r="H20">
        <f>SUM(Sportolók[[#This Row],[Arany]:[Bronz]])</f>
        <v>4</v>
      </c>
      <c r="J20" s="11" t="s">
        <v>32</v>
      </c>
      <c r="K20" s="12">
        <v>12</v>
      </c>
      <c r="L20" s="12">
        <v>2</v>
      </c>
      <c r="M20" s="12">
        <v>1</v>
      </c>
    </row>
    <row r="21" spans="2:103" x14ac:dyDescent="0.25">
      <c r="B21" s="7" t="s">
        <v>94</v>
      </c>
      <c r="C21" t="s">
        <v>72</v>
      </c>
      <c r="D21" t="s">
        <v>54</v>
      </c>
      <c r="E21">
        <v>3</v>
      </c>
      <c r="F21">
        <v>0</v>
      </c>
      <c r="G21">
        <v>2</v>
      </c>
      <c r="H21">
        <f>SUM(Sportolók[[#This Row],[Arany]:[Bronz]])</f>
        <v>5</v>
      </c>
      <c r="J21" s="11" t="s">
        <v>54</v>
      </c>
      <c r="K21" s="12">
        <v>42</v>
      </c>
      <c r="L21" s="12">
        <v>1</v>
      </c>
      <c r="M21" s="12">
        <v>9</v>
      </c>
    </row>
    <row r="22" spans="2:103" x14ac:dyDescent="0.25">
      <c r="B22" s="7" t="s">
        <v>95</v>
      </c>
      <c r="C22" t="s">
        <v>73</v>
      </c>
      <c r="D22" t="s">
        <v>68</v>
      </c>
      <c r="E22">
        <v>3</v>
      </c>
      <c r="F22">
        <v>0</v>
      </c>
      <c r="G22">
        <v>1</v>
      </c>
      <c r="H22">
        <f>SUM(Sportolók[[#This Row],[Arany]:[Bronz]])</f>
        <v>4</v>
      </c>
      <c r="J22" s="11" t="s">
        <v>68</v>
      </c>
      <c r="K22" s="12">
        <v>24</v>
      </c>
      <c r="L22" s="12">
        <v>1</v>
      </c>
      <c r="M22" s="12">
        <v>2</v>
      </c>
    </row>
    <row r="23" spans="2:103" s="3" customFormat="1" x14ac:dyDescent="0.25">
      <c r="B23" s="7" t="s">
        <v>96</v>
      </c>
      <c r="C23" t="s">
        <v>74</v>
      </c>
      <c r="D23" t="s">
        <v>54</v>
      </c>
      <c r="E23">
        <v>3</v>
      </c>
      <c r="F23">
        <v>0</v>
      </c>
      <c r="G23">
        <v>1</v>
      </c>
      <c r="H23">
        <f>SUM(Sportolók[[#This Row],[Arany]:[Bronz]])</f>
        <v>4</v>
      </c>
      <c r="J23" s="11" t="s">
        <v>107</v>
      </c>
      <c r="K23" s="12">
        <v>110</v>
      </c>
      <c r="L23" s="12">
        <v>19</v>
      </c>
      <c r="M23" s="12">
        <v>16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</row>
    <row r="24" spans="2:103" x14ac:dyDescent="0.25">
      <c r="B24" s="7" t="s">
        <v>97</v>
      </c>
      <c r="C24" t="s">
        <v>75</v>
      </c>
      <c r="D24" t="s">
        <v>54</v>
      </c>
      <c r="E24">
        <v>3</v>
      </c>
      <c r="F24">
        <v>0</v>
      </c>
      <c r="G24">
        <v>1</v>
      </c>
      <c r="H24">
        <f>SUM(Sportolók[[#This Row],[Arany]:[Bronz]])</f>
        <v>4</v>
      </c>
      <c r="J24" s="15" t="s">
        <v>112</v>
      </c>
      <c r="K24" s="16">
        <f>MAX(K16:K22)</f>
        <v>42</v>
      </c>
      <c r="L24" s="16">
        <f t="shared" ref="L24:M24" si="0">MAX(L16:L22)</f>
        <v>10</v>
      </c>
      <c r="M24" s="16">
        <f t="shared" si="0"/>
        <v>9</v>
      </c>
    </row>
    <row r="25" spans="2:103" x14ac:dyDescent="0.25">
      <c r="B25" s="7" t="s">
        <v>48</v>
      </c>
      <c r="C25" t="s">
        <v>76</v>
      </c>
      <c r="D25" t="s">
        <v>54</v>
      </c>
      <c r="E25">
        <v>3</v>
      </c>
      <c r="F25">
        <v>0</v>
      </c>
      <c r="G25">
        <v>0</v>
      </c>
      <c r="H25">
        <f>SUM(Sportolók[[#This Row],[Arany]:[Bronz]])</f>
        <v>3</v>
      </c>
      <c r="J25" s="15"/>
      <c r="K25" s="16"/>
      <c r="L25" s="16"/>
      <c r="M25" s="16"/>
    </row>
    <row r="26" spans="2:103" x14ac:dyDescent="0.25">
      <c r="B26" s="7" t="s">
        <v>98</v>
      </c>
      <c r="C26" t="s">
        <v>77</v>
      </c>
      <c r="D26" t="s">
        <v>68</v>
      </c>
      <c r="E26">
        <v>3</v>
      </c>
      <c r="F26">
        <v>0</v>
      </c>
      <c r="G26">
        <v>0</v>
      </c>
      <c r="H26">
        <f>SUM(Sportolók[[#This Row],[Arany]:[Bronz]])</f>
        <v>3</v>
      </c>
    </row>
    <row r="27" spans="2:103" x14ac:dyDescent="0.25">
      <c r="B27" s="7" t="s">
        <v>99</v>
      </c>
      <c r="C27" t="s">
        <v>78</v>
      </c>
      <c r="D27" t="s">
        <v>68</v>
      </c>
      <c r="E27">
        <v>3</v>
      </c>
      <c r="F27">
        <v>0</v>
      </c>
      <c r="G27">
        <v>0</v>
      </c>
      <c r="H27">
        <f>SUM(Sportolók[[#This Row],[Arany]:[Bronz]])</f>
        <v>3</v>
      </c>
      <c r="J27" s="10" t="s">
        <v>106</v>
      </c>
      <c r="K27" t="s">
        <v>111</v>
      </c>
      <c r="L27" t="s">
        <v>113</v>
      </c>
      <c r="M27" t="s">
        <v>114</v>
      </c>
    </row>
    <row r="28" spans="2:103" x14ac:dyDescent="0.25">
      <c r="B28" s="7" t="s">
        <v>100</v>
      </c>
      <c r="C28" t="s">
        <v>79</v>
      </c>
      <c r="D28" t="s">
        <v>54</v>
      </c>
      <c r="E28">
        <v>3</v>
      </c>
      <c r="F28">
        <v>0</v>
      </c>
      <c r="G28">
        <v>0</v>
      </c>
      <c r="H28">
        <f>SUM(Sportolók[[#This Row],[Arany]:[Bronz]])</f>
        <v>3</v>
      </c>
      <c r="J28" s="11" t="s">
        <v>34</v>
      </c>
      <c r="K28" s="12">
        <v>6</v>
      </c>
      <c r="L28" s="12">
        <v>5</v>
      </c>
      <c r="M28" s="12">
        <v>1</v>
      </c>
    </row>
    <row r="29" spans="2:103" x14ac:dyDescent="0.25">
      <c r="B29" s="7" t="s">
        <v>101</v>
      </c>
      <c r="C29" t="s">
        <v>80</v>
      </c>
      <c r="D29" t="s">
        <v>68</v>
      </c>
      <c r="E29">
        <v>3</v>
      </c>
      <c r="F29">
        <v>0</v>
      </c>
      <c r="G29">
        <v>0</v>
      </c>
      <c r="H29">
        <f>SUM(Sportolók[[#This Row],[Arany]:[Bronz]])</f>
        <v>3</v>
      </c>
      <c r="J29" s="11" t="s">
        <v>86</v>
      </c>
      <c r="K29" s="12">
        <v>3</v>
      </c>
      <c r="L29" s="12">
        <v>0</v>
      </c>
      <c r="M29" s="12">
        <v>0</v>
      </c>
    </row>
    <row r="30" spans="2:103" x14ac:dyDescent="0.25">
      <c r="B30" s="7" t="s">
        <v>102</v>
      </c>
      <c r="C30" t="s">
        <v>81</v>
      </c>
      <c r="D30" t="s">
        <v>68</v>
      </c>
      <c r="E30">
        <v>3</v>
      </c>
      <c r="F30">
        <v>0</v>
      </c>
      <c r="G30">
        <v>0</v>
      </c>
      <c r="H30">
        <f>SUM(Sportolók[[#This Row],[Arany]:[Bronz]])</f>
        <v>3</v>
      </c>
      <c r="J30" s="11" t="s">
        <v>66</v>
      </c>
      <c r="K30" s="12">
        <v>3</v>
      </c>
      <c r="L30" s="12">
        <v>2</v>
      </c>
      <c r="M30" s="12">
        <v>0</v>
      </c>
    </row>
    <row r="31" spans="2:103" x14ac:dyDescent="0.25">
      <c r="B31" s="7" t="s">
        <v>50</v>
      </c>
      <c r="C31" t="s">
        <v>82</v>
      </c>
      <c r="D31" t="s">
        <v>34</v>
      </c>
      <c r="E31">
        <v>3</v>
      </c>
      <c r="F31">
        <v>0</v>
      </c>
      <c r="G31">
        <v>0</v>
      </c>
      <c r="H31">
        <f>SUM(Sportolók[[#This Row],[Arany]:[Bronz]])</f>
        <v>3</v>
      </c>
      <c r="J31" s="11" t="s">
        <v>33</v>
      </c>
      <c r="K31" s="12">
        <v>5</v>
      </c>
      <c r="L31" s="12">
        <v>3</v>
      </c>
      <c r="M31" s="12">
        <v>2</v>
      </c>
    </row>
    <row r="32" spans="2:103" x14ac:dyDescent="0.25">
      <c r="B32" s="7" t="s">
        <v>103</v>
      </c>
      <c r="C32" t="s">
        <v>83</v>
      </c>
      <c r="D32" t="s">
        <v>68</v>
      </c>
      <c r="E32">
        <v>3</v>
      </c>
      <c r="F32">
        <v>0</v>
      </c>
      <c r="G32">
        <v>0</v>
      </c>
      <c r="H32">
        <f>SUM(Sportolók[[#This Row],[Arany]:[Bronz]])</f>
        <v>3</v>
      </c>
      <c r="J32" s="11" t="s">
        <v>32</v>
      </c>
      <c r="K32" s="12">
        <v>5</v>
      </c>
      <c r="L32" s="12">
        <v>1</v>
      </c>
      <c r="M32" s="12">
        <v>1</v>
      </c>
    </row>
    <row r="33" spans="2:14" x14ac:dyDescent="0.25">
      <c r="B33" s="7" t="s">
        <v>104</v>
      </c>
      <c r="C33" t="s">
        <v>84</v>
      </c>
      <c r="D33" t="s">
        <v>68</v>
      </c>
      <c r="E33">
        <v>3</v>
      </c>
      <c r="F33">
        <v>0</v>
      </c>
      <c r="G33">
        <v>0</v>
      </c>
      <c r="H33">
        <f>SUM(Sportolók[[#This Row],[Arany]:[Bronz]])</f>
        <v>3</v>
      </c>
      <c r="J33" s="11" t="s">
        <v>54</v>
      </c>
      <c r="K33" s="12">
        <v>7</v>
      </c>
      <c r="L33" s="12">
        <v>1</v>
      </c>
      <c r="M33" s="12">
        <v>2</v>
      </c>
    </row>
    <row r="34" spans="2:14" x14ac:dyDescent="0.25">
      <c r="B34" s="7" t="s">
        <v>105</v>
      </c>
      <c r="C34" t="s">
        <v>85</v>
      </c>
      <c r="D34" t="s">
        <v>86</v>
      </c>
      <c r="E34">
        <v>3</v>
      </c>
      <c r="F34">
        <v>0</v>
      </c>
      <c r="G34">
        <v>0</v>
      </c>
      <c r="H34">
        <f>SUM(Sportolók[[#This Row],[Arany]:[Bronz]])</f>
        <v>3</v>
      </c>
      <c r="J34" s="11" t="s">
        <v>68</v>
      </c>
      <c r="K34" s="12">
        <v>3</v>
      </c>
      <c r="L34" s="12">
        <v>1</v>
      </c>
      <c r="M34" s="12">
        <v>1</v>
      </c>
    </row>
    <row r="35" spans="2:14" x14ac:dyDescent="0.25">
      <c r="B35" s="7" t="s">
        <v>88</v>
      </c>
      <c r="E35">
        <f>SUBTOTAL(109,Sportolók[Arany])</f>
        <v>110</v>
      </c>
      <c r="F35">
        <f>SUBTOTAL(109,Sportolók[Ezüst])</f>
        <v>19</v>
      </c>
      <c r="G35">
        <f>SUBTOTAL(109,Sportolók[Bronz])</f>
        <v>16</v>
      </c>
      <c r="H35">
        <f>SUBTOTAL(109,Sportolók[Összes érem])</f>
        <v>145</v>
      </c>
      <c r="J35" s="11" t="s">
        <v>107</v>
      </c>
      <c r="K35" s="12">
        <v>7</v>
      </c>
      <c r="L35" s="12">
        <v>5</v>
      </c>
      <c r="M35" s="12">
        <v>2</v>
      </c>
    </row>
    <row r="36" spans="2:14" x14ac:dyDescent="0.25">
      <c r="B36" s="5"/>
      <c r="C36" s="5"/>
      <c r="D36" s="5"/>
      <c r="E36" s="5"/>
      <c r="F36" s="5"/>
      <c r="G36" s="5"/>
      <c r="N36" s="2"/>
    </row>
    <row r="37" spans="2:14" x14ac:dyDescent="0.25">
      <c r="B37" s="4"/>
      <c r="C37" s="4"/>
      <c r="D37" s="4"/>
      <c r="E37" s="4"/>
      <c r="F37" s="4"/>
      <c r="G37" s="4"/>
      <c r="J37" s="2"/>
      <c r="K37" s="2"/>
      <c r="L37" s="2"/>
      <c r="M37" s="2"/>
      <c r="N37" s="2"/>
    </row>
    <row r="38" spans="2:14" x14ac:dyDescent="0.25">
      <c r="J38" s="4"/>
      <c r="K38" s="4"/>
      <c r="L38" s="4"/>
      <c r="M38" s="4"/>
      <c r="N38" s="2"/>
    </row>
    <row r="39" spans="2:14" x14ac:dyDescent="0.25">
      <c r="J39" s="4"/>
      <c r="K39" s="4"/>
      <c r="L39" s="4"/>
      <c r="M39" s="4"/>
      <c r="N39" s="2"/>
    </row>
    <row r="40" spans="2:14" x14ac:dyDescent="0.25">
      <c r="J40" s="13"/>
      <c r="K40" s="13"/>
      <c r="L40" s="13"/>
      <c r="M40" s="13"/>
      <c r="N40" s="2"/>
    </row>
    <row r="41" spans="2:14" x14ac:dyDescent="0.25">
      <c r="J41" s="4"/>
      <c r="K41" s="4"/>
      <c r="L41" s="4"/>
      <c r="M41" s="4"/>
      <c r="N41" s="2"/>
    </row>
    <row r="42" spans="2:14" x14ac:dyDescent="0.25">
      <c r="J42" s="4"/>
      <c r="K42" s="4"/>
      <c r="L42" s="4"/>
      <c r="M42" s="4"/>
      <c r="N42" s="2"/>
    </row>
    <row r="43" spans="2:14" x14ac:dyDescent="0.25">
      <c r="N43" s="2"/>
    </row>
    <row r="44" spans="2:14" x14ac:dyDescent="0.25">
      <c r="N44" s="2"/>
    </row>
    <row r="45" spans="2:14" x14ac:dyDescent="0.25">
      <c r="N45" s="2"/>
    </row>
    <row r="46" spans="2:14" x14ac:dyDescent="0.25">
      <c r="N46" s="2"/>
    </row>
  </sheetData>
  <phoneticPr fontId="5" type="noConversion"/>
  <pageMargins left="0.7" right="0.7" top="0.75" bottom="0.75" header="0.3" footer="0.3"/>
  <pageSetup paperSize="9" orientation="portrait"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830B3-6B2E-4BBE-95B6-EA55A5BF1467}">
  <dimension ref="B2:N53"/>
  <sheetViews>
    <sheetView tabSelected="1" topLeftCell="A10" workbookViewId="0">
      <selection activeCell="H50" sqref="H50"/>
    </sheetView>
  </sheetViews>
  <sheetFormatPr defaultRowHeight="15" x14ac:dyDescent="0.25"/>
  <cols>
    <col min="2" max="2" width="14.5703125" customWidth="1"/>
    <col min="3" max="3" width="10.7109375" bestFit="1" customWidth="1"/>
    <col min="4" max="4" width="10.140625" bestFit="1" customWidth="1"/>
    <col min="5" max="5" width="10.5703125" bestFit="1" customWidth="1"/>
    <col min="6" max="7" width="14.28515625" customWidth="1"/>
    <col min="8" max="8" width="12.5703125" bestFit="1" customWidth="1"/>
    <col min="10" max="10" width="13.85546875" customWidth="1"/>
    <col min="11" max="11" width="16.28515625" bestFit="1" customWidth="1"/>
    <col min="13" max="13" width="16.28515625" bestFit="1" customWidth="1"/>
    <col min="16" max="16" width="10.28515625" bestFit="1" customWidth="1"/>
  </cols>
  <sheetData>
    <row r="2" spans="2:14" x14ac:dyDescent="0.25">
      <c r="B2" s="6" t="s">
        <v>49</v>
      </c>
      <c r="J2" s="6" t="s">
        <v>27</v>
      </c>
    </row>
    <row r="4" spans="2:14" x14ac:dyDescent="0.25">
      <c r="B4" t="s">
        <v>89</v>
      </c>
      <c r="C4" t="s">
        <v>29</v>
      </c>
      <c r="D4" t="s">
        <v>30</v>
      </c>
      <c r="E4" t="s">
        <v>31</v>
      </c>
      <c r="F4" t="s">
        <v>116</v>
      </c>
      <c r="G4" t="s">
        <v>87</v>
      </c>
      <c r="J4" t="s">
        <v>1</v>
      </c>
      <c r="K4" t="s">
        <v>0</v>
      </c>
    </row>
    <row r="5" spans="2:14" x14ac:dyDescent="0.25">
      <c r="B5" s="7">
        <v>1896</v>
      </c>
      <c r="C5" s="7">
        <v>2</v>
      </c>
      <c r="D5" s="7">
        <v>1</v>
      </c>
      <c r="E5" s="7">
        <v>3</v>
      </c>
      <c r="F5" s="7" t="s">
        <v>35</v>
      </c>
      <c r="G5" s="7">
        <f>IF(ISBLANK(Eredményesség[[#This Row],[Arany]]),"---",SUM(Eredményesség[[#This Row],[Arany]:[Bronz]]))</f>
        <v>6</v>
      </c>
      <c r="J5" s="7">
        <v>1896</v>
      </c>
      <c r="K5" s="7" t="s">
        <v>6</v>
      </c>
      <c r="L5" s="7"/>
      <c r="M5" s="7"/>
      <c r="N5" s="7"/>
    </row>
    <row r="6" spans="2:14" x14ac:dyDescent="0.25">
      <c r="B6" s="7">
        <v>1900</v>
      </c>
      <c r="C6" s="7">
        <v>1</v>
      </c>
      <c r="D6" s="7">
        <v>2</v>
      </c>
      <c r="E6" s="7">
        <v>2</v>
      </c>
      <c r="F6" s="7" t="s">
        <v>41</v>
      </c>
      <c r="G6" s="7">
        <f>IF(ISBLANK(Eredményesség[[#This Row],[Arany]]),"---",SUM(Eredményesség[[#This Row],[Arany]:[Bronz]]))</f>
        <v>5</v>
      </c>
      <c r="J6" s="7">
        <v>1900</v>
      </c>
      <c r="K6" s="7" t="s">
        <v>22</v>
      </c>
      <c r="L6" s="7"/>
      <c r="M6" s="7"/>
      <c r="N6" s="7"/>
    </row>
    <row r="7" spans="2:14" x14ac:dyDescent="0.25">
      <c r="B7" s="7">
        <v>1904</v>
      </c>
      <c r="C7" s="7">
        <v>2</v>
      </c>
      <c r="D7" s="7">
        <v>1</v>
      </c>
      <c r="E7" s="7">
        <v>1</v>
      </c>
      <c r="F7" s="7" t="s">
        <v>38</v>
      </c>
      <c r="G7" s="7">
        <f>IF(ISBLANK(Eredményesség[[#This Row],[Arany]]),"---",SUM(Eredményesség[[#This Row],[Arany]:[Bronz]]))</f>
        <v>4</v>
      </c>
      <c r="J7" s="7">
        <v>1904</v>
      </c>
      <c r="K7" s="7" t="s">
        <v>26</v>
      </c>
      <c r="L7" s="7"/>
      <c r="M7" s="7"/>
      <c r="N7" s="7"/>
    </row>
    <row r="8" spans="2:14" x14ac:dyDescent="0.25">
      <c r="B8" s="7">
        <v>1908</v>
      </c>
      <c r="C8" s="7">
        <v>3</v>
      </c>
      <c r="D8" s="7">
        <v>4</v>
      </c>
      <c r="E8" s="7">
        <v>2</v>
      </c>
      <c r="F8" s="7" t="s">
        <v>35</v>
      </c>
      <c r="G8" s="7">
        <f>IF(ISBLANK(Eredményesség[[#This Row],[Arany]]),"---",SUM(Eredményesség[[#This Row],[Arany]:[Bronz]]))</f>
        <v>9</v>
      </c>
      <c r="J8" s="7">
        <v>1908</v>
      </c>
      <c r="K8" s="7" t="s">
        <v>25</v>
      </c>
      <c r="L8" s="7"/>
      <c r="M8" s="7"/>
      <c r="N8" s="7"/>
    </row>
    <row r="9" spans="2:14" x14ac:dyDescent="0.25">
      <c r="B9" s="7">
        <v>1912</v>
      </c>
      <c r="C9" s="7">
        <v>3</v>
      </c>
      <c r="D9" s="7">
        <v>2</v>
      </c>
      <c r="E9" s="7">
        <v>3</v>
      </c>
      <c r="F9" s="7" t="s">
        <v>39</v>
      </c>
      <c r="G9" s="7">
        <f>IF(ISBLANK(Eredményesség[[#This Row],[Arany]]),"---",SUM(Eredményesség[[#This Row],[Arany]:[Bronz]]))</f>
        <v>8</v>
      </c>
      <c r="J9" s="7">
        <v>1912</v>
      </c>
      <c r="K9" s="7" t="s">
        <v>24</v>
      </c>
      <c r="L9" s="7"/>
      <c r="M9" s="7"/>
      <c r="N9" s="7"/>
    </row>
    <row r="10" spans="2:14" x14ac:dyDescent="0.25">
      <c r="B10" s="7">
        <v>1920</v>
      </c>
      <c r="C10" s="7"/>
      <c r="D10" s="7"/>
      <c r="E10" s="7"/>
      <c r="F10" s="7"/>
      <c r="G10" s="20" t="str">
        <f>IF(ISBLANK(Eredményesség[[#This Row],[Arany]]),"---",SUM(Eredményesség[[#This Row],[Arany]:[Bronz]]))</f>
        <v>---</v>
      </c>
      <c r="J10" s="7">
        <v>1920</v>
      </c>
      <c r="K10" s="7" t="s">
        <v>23</v>
      </c>
      <c r="L10" s="7"/>
      <c r="M10" s="7"/>
      <c r="N10" s="7"/>
    </row>
    <row r="11" spans="2:14" x14ac:dyDescent="0.25">
      <c r="B11" s="7">
        <v>1924</v>
      </c>
      <c r="C11" s="7">
        <v>2</v>
      </c>
      <c r="D11" s="7">
        <v>3</v>
      </c>
      <c r="E11" s="7">
        <v>4</v>
      </c>
      <c r="F11" s="7" t="s">
        <v>40</v>
      </c>
      <c r="G11" s="7">
        <f>IF(ISBLANK(Eredményesség[[#This Row],[Arany]]),"---",SUM(Eredményesség[[#This Row],[Arany]:[Bronz]]))</f>
        <v>9</v>
      </c>
      <c r="J11" s="7">
        <v>1924</v>
      </c>
      <c r="K11" s="7" t="s">
        <v>22</v>
      </c>
      <c r="L11" s="7"/>
      <c r="M11" s="7"/>
      <c r="N11" s="7"/>
    </row>
    <row r="12" spans="2:14" x14ac:dyDescent="0.25">
      <c r="B12" s="7">
        <v>1928</v>
      </c>
      <c r="C12" s="7">
        <v>4</v>
      </c>
      <c r="D12" s="7">
        <v>5</v>
      </c>
      <c r="E12" s="7">
        <v>0</v>
      </c>
      <c r="F12" s="7" t="s">
        <v>39</v>
      </c>
      <c r="G12" s="7">
        <f>IF(ISBLANK(Eredményesség[[#This Row],[Arany]]),"---",SUM(Eredményesség[[#This Row],[Arany]:[Bronz]]))</f>
        <v>9</v>
      </c>
      <c r="J12" s="7">
        <v>1928</v>
      </c>
      <c r="K12" s="7" t="s">
        <v>21</v>
      </c>
      <c r="L12" s="7"/>
      <c r="M12" s="7"/>
      <c r="N12" s="7"/>
    </row>
    <row r="13" spans="2:14" x14ac:dyDescent="0.25">
      <c r="B13" s="7">
        <v>1932</v>
      </c>
      <c r="C13" s="7">
        <v>6</v>
      </c>
      <c r="D13" s="7">
        <v>4</v>
      </c>
      <c r="E13" s="7">
        <v>5</v>
      </c>
      <c r="F13" s="7" t="s">
        <v>35</v>
      </c>
      <c r="G13" s="7">
        <f>IF(ISBLANK(Eredményesség[[#This Row],[Arany]]),"---",SUM(Eredményesség[[#This Row],[Arany]:[Bronz]]))</f>
        <v>15</v>
      </c>
      <c r="J13" s="7">
        <v>1932</v>
      </c>
      <c r="K13" s="7" t="s">
        <v>11</v>
      </c>
      <c r="L13" s="7"/>
      <c r="M13" s="7"/>
      <c r="N13" s="7"/>
    </row>
    <row r="14" spans="2:14" x14ac:dyDescent="0.25">
      <c r="B14" s="7">
        <v>1936</v>
      </c>
      <c r="C14" s="7">
        <v>10</v>
      </c>
      <c r="D14" s="7">
        <v>1</v>
      </c>
      <c r="E14" s="7">
        <v>5</v>
      </c>
      <c r="F14" s="7" t="s">
        <v>42</v>
      </c>
      <c r="G14" s="7">
        <f>IF(ISBLANK(Eredményesség[[#This Row],[Arany]]),"---",SUM(Eredményesség[[#This Row],[Arany]:[Bronz]]))</f>
        <v>16</v>
      </c>
      <c r="J14" s="7">
        <v>1936</v>
      </c>
      <c r="K14" s="7" t="s">
        <v>20</v>
      </c>
      <c r="L14" s="7"/>
      <c r="M14" s="7"/>
      <c r="N14" s="7"/>
    </row>
    <row r="15" spans="2:14" x14ac:dyDescent="0.25">
      <c r="B15" s="7">
        <v>1948</v>
      </c>
      <c r="C15" s="7">
        <v>10</v>
      </c>
      <c r="D15" s="7">
        <v>5</v>
      </c>
      <c r="E15" s="7">
        <v>12</v>
      </c>
      <c r="F15" s="7" t="s">
        <v>44</v>
      </c>
      <c r="G15" s="7">
        <f>IF(ISBLANK(Eredményesség[[#This Row],[Arany]]),"---",SUM(Eredményesség[[#This Row],[Arany]:[Bronz]]))</f>
        <v>27</v>
      </c>
      <c r="J15" s="7">
        <v>1948</v>
      </c>
      <c r="K15" s="7" t="s">
        <v>4</v>
      </c>
      <c r="L15" s="7"/>
      <c r="M15" s="7"/>
      <c r="N15" s="7"/>
    </row>
    <row r="16" spans="2:14" x14ac:dyDescent="0.25">
      <c r="B16" s="7">
        <v>1952</v>
      </c>
      <c r="C16" s="7">
        <v>16</v>
      </c>
      <c r="D16" s="7">
        <v>10</v>
      </c>
      <c r="E16" s="7">
        <v>16</v>
      </c>
      <c r="F16" s="7" t="s">
        <v>42</v>
      </c>
      <c r="G16" s="7">
        <f>IF(ISBLANK(Eredményesség[[#This Row],[Arany]]),"---",SUM(Eredményesség[[#This Row],[Arany]:[Bronz]]))</f>
        <v>42</v>
      </c>
      <c r="J16" s="7">
        <v>1952</v>
      </c>
      <c r="K16" s="7" t="s">
        <v>19</v>
      </c>
      <c r="L16" s="7"/>
      <c r="M16" s="7"/>
      <c r="N16" s="7"/>
    </row>
    <row r="17" spans="2:14" x14ac:dyDescent="0.25">
      <c r="B17" s="7">
        <v>1956</v>
      </c>
      <c r="C17" s="7">
        <v>9</v>
      </c>
      <c r="D17" s="7">
        <v>10</v>
      </c>
      <c r="E17" s="7">
        <v>7</v>
      </c>
      <c r="F17" s="7" t="s">
        <v>44</v>
      </c>
      <c r="G17" s="7">
        <f>IF(ISBLANK(Eredményesség[[#This Row],[Arany]]),"---",SUM(Eredményesség[[#This Row],[Arany]:[Bronz]]))</f>
        <v>26</v>
      </c>
      <c r="J17" s="7">
        <v>1956</v>
      </c>
      <c r="K17" s="7" t="s">
        <v>18</v>
      </c>
      <c r="L17" s="7"/>
      <c r="M17" s="7"/>
      <c r="N17" s="7"/>
    </row>
    <row r="18" spans="2:14" x14ac:dyDescent="0.25">
      <c r="B18" s="7">
        <v>1960</v>
      </c>
      <c r="C18" s="7">
        <v>6</v>
      </c>
      <c r="D18" s="7">
        <v>8</v>
      </c>
      <c r="E18" s="7">
        <v>7</v>
      </c>
      <c r="F18" s="7" t="s">
        <v>36</v>
      </c>
      <c r="G18" s="7">
        <f>IF(ISBLANK(Eredményesség[[#This Row],[Arany]]),"---",SUM(Eredményesség[[#This Row],[Arany]:[Bronz]]))</f>
        <v>21</v>
      </c>
      <c r="J18" s="7">
        <v>1960</v>
      </c>
      <c r="K18" s="7" t="s">
        <v>17</v>
      </c>
      <c r="L18" s="7"/>
      <c r="M18" s="7"/>
      <c r="N18" s="7"/>
    </row>
    <row r="19" spans="2:14" x14ac:dyDescent="0.25">
      <c r="B19" s="7">
        <v>1964</v>
      </c>
      <c r="C19" s="7">
        <v>10</v>
      </c>
      <c r="D19" s="7">
        <v>7</v>
      </c>
      <c r="E19" s="7">
        <v>5</v>
      </c>
      <c r="F19" s="7" t="s">
        <v>35</v>
      </c>
      <c r="G19" s="7">
        <f>IF(ISBLANK(Eredményesség[[#This Row],[Arany]]),"---",SUM(Eredményesség[[#This Row],[Arany]:[Bronz]]))</f>
        <v>22</v>
      </c>
      <c r="J19" s="7">
        <v>1964</v>
      </c>
      <c r="K19" s="7" t="s">
        <v>16</v>
      </c>
      <c r="L19" s="7"/>
      <c r="M19" s="7"/>
      <c r="N19" s="7"/>
    </row>
    <row r="20" spans="2:14" x14ac:dyDescent="0.25">
      <c r="B20" s="7">
        <v>1968</v>
      </c>
      <c r="C20" s="7">
        <v>10</v>
      </c>
      <c r="D20" s="7">
        <v>10</v>
      </c>
      <c r="E20" s="7">
        <v>12</v>
      </c>
      <c r="F20" s="7" t="s">
        <v>44</v>
      </c>
      <c r="G20" s="7">
        <f>IF(ISBLANK(Eredményesség[[#This Row],[Arany]]),"---",SUM(Eredményesség[[#This Row],[Arany]:[Bronz]]))</f>
        <v>32</v>
      </c>
      <c r="J20" s="7">
        <v>1968</v>
      </c>
      <c r="K20" s="7" t="s">
        <v>15</v>
      </c>
      <c r="L20" s="7"/>
      <c r="M20" s="7"/>
      <c r="N20" s="7"/>
    </row>
    <row r="21" spans="2:14" x14ac:dyDescent="0.25">
      <c r="B21" s="7">
        <v>1972</v>
      </c>
      <c r="C21" s="7">
        <v>6</v>
      </c>
      <c r="D21" s="7">
        <v>13</v>
      </c>
      <c r="E21" s="7">
        <v>16</v>
      </c>
      <c r="F21" s="7" t="s">
        <v>43</v>
      </c>
      <c r="G21" s="7">
        <f>IF(ISBLANK(Eredményesség[[#This Row],[Arany]]),"---",SUM(Eredményesség[[#This Row],[Arany]:[Bronz]]))</f>
        <v>35</v>
      </c>
      <c r="J21" s="7">
        <v>1972</v>
      </c>
      <c r="K21" s="7" t="s">
        <v>14</v>
      </c>
      <c r="L21" s="7"/>
      <c r="M21" s="7"/>
      <c r="N21" s="7"/>
    </row>
    <row r="22" spans="2:14" x14ac:dyDescent="0.25">
      <c r="B22" s="7">
        <v>1976</v>
      </c>
      <c r="C22" s="7">
        <v>4</v>
      </c>
      <c r="D22" s="7">
        <v>5</v>
      </c>
      <c r="E22" s="7">
        <v>13</v>
      </c>
      <c r="F22" s="7" t="s">
        <v>37</v>
      </c>
      <c r="G22" s="7">
        <f>IF(ISBLANK(Eredményesség[[#This Row],[Arany]]),"---",SUM(Eredményesség[[#This Row],[Arany]:[Bronz]]))</f>
        <v>22</v>
      </c>
      <c r="J22" s="7">
        <v>1976</v>
      </c>
      <c r="K22" s="7" t="s">
        <v>13</v>
      </c>
      <c r="L22" s="7"/>
      <c r="M22" s="7"/>
      <c r="N22" s="7"/>
    </row>
    <row r="23" spans="2:14" x14ac:dyDescent="0.25">
      <c r="B23" s="7">
        <v>1980</v>
      </c>
      <c r="C23" s="7">
        <v>7</v>
      </c>
      <c r="D23" s="7">
        <v>10</v>
      </c>
      <c r="E23" s="7">
        <v>15</v>
      </c>
      <c r="F23" s="7" t="s">
        <v>35</v>
      </c>
      <c r="G23" s="7">
        <f>IF(ISBLANK(Eredményesség[[#This Row],[Arany]]),"---",SUM(Eredményesség[[#This Row],[Arany]:[Bronz]]))</f>
        <v>32</v>
      </c>
      <c r="J23" s="7">
        <v>1980</v>
      </c>
      <c r="K23" s="7" t="s">
        <v>12</v>
      </c>
      <c r="L23" s="7"/>
      <c r="M23" s="7"/>
      <c r="N23" s="7"/>
    </row>
    <row r="24" spans="2:14" x14ac:dyDescent="0.25">
      <c r="B24" s="7">
        <v>1984</v>
      </c>
      <c r="C24" s="7"/>
      <c r="D24" s="7"/>
      <c r="E24" s="7"/>
      <c r="F24" s="7"/>
      <c r="G24" s="20" t="str">
        <f>IF(ISBLANK(Eredményesség[[#This Row],[Arany]]),"---",SUM(Eredményesség[[#This Row],[Arany]:[Bronz]]))</f>
        <v>---</v>
      </c>
      <c r="J24" s="7">
        <v>1984</v>
      </c>
      <c r="K24" s="7" t="s">
        <v>11</v>
      </c>
      <c r="L24" s="7"/>
      <c r="M24" s="7"/>
      <c r="N24" s="7"/>
    </row>
    <row r="25" spans="2:14" x14ac:dyDescent="0.25">
      <c r="B25" s="7">
        <v>1988</v>
      </c>
      <c r="C25" s="7">
        <v>11</v>
      </c>
      <c r="D25" s="7">
        <v>6</v>
      </c>
      <c r="E25" s="7">
        <v>6</v>
      </c>
      <c r="F25" s="7" t="s">
        <v>35</v>
      </c>
      <c r="G25" s="7">
        <f>IF(ISBLANK(Eredményesség[[#This Row],[Arany]]),"---",SUM(Eredményesség[[#This Row],[Arany]:[Bronz]]))</f>
        <v>23</v>
      </c>
      <c r="J25" s="7">
        <v>1988</v>
      </c>
      <c r="K25" s="7" t="s">
        <v>10</v>
      </c>
      <c r="L25" s="7"/>
      <c r="M25" s="7"/>
      <c r="N25" s="7"/>
    </row>
    <row r="26" spans="2:14" x14ac:dyDescent="0.25">
      <c r="B26" s="7">
        <v>1992</v>
      </c>
      <c r="C26" s="7">
        <v>11</v>
      </c>
      <c r="D26" s="7">
        <v>12</v>
      </c>
      <c r="E26" s="7">
        <v>7</v>
      </c>
      <c r="F26" s="7" t="s">
        <v>43</v>
      </c>
      <c r="G26" s="7">
        <f>IF(ISBLANK(Eredményesség[[#This Row],[Arany]]),"---",SUM(Eredményesség[[#This Row],[Arany]:[Bronz]]))</f>
        <v>30</v>
      </c>
      <c r="J26" s="7">
        <v>1992</v>
      </c>
      <c r="K26" s="7" t="s">
        <v>9</v>
      </c>
      <c r="L26" s="7"/>
      <c r="M26" s="7"/>
      <c r="N26" s="7"/>
    </row>
    <row r="27" spans="2:14" x14ac:dyDescent="0.25">
      <c r="B27" s="7">
        <v>1996</v>
      </c>
      <c r="C27" s="7">
        <v>7</v>
      </c>
      <c r="D27" s="7">
        <v>4</v>
      </c>
      <c r="E27" s="7">
        <v>10</v>
      </c>
      <c r="F27" s="7" t="s">
        <v>45</v>
      </c>
      <c r="G27" s="7">
        <f>IF(ISBLANK(Eredményesség[[#This Row],[Arany]]),"---",SUM(Eredményesség[[#This Row],[Arany]:[Bronz]]))</f>
        <v>21</v>
      </c>
      <c r="J27" s="7">
        <v>1996</v>
      </c>
      <c r="K27" s="7" t="s">
        <v>8</v>
      </c>
      <c r="L27" s="7"/>
      <c r="M27" s="7"/>
      <c r="N27" s="7"/>
    </row>
    <row r="28" spans="2:14" x14ac:dyDescent="0.25">
      <c r="B28" s="7">
        <v>2000</v>
      </c>
      <c r="C28" s="7">
        <v>8</v>
      </c>
      <c r="D28" s="7">
        <v>6</v>
      </c>
      <c r="E28" s="7">
        <v>3</v>
      </c>
      <c r="F28" s="7" t="s">
        <v>40</v>
      </c>
      <c r="G28" s="7">
        <f>IF(ISBLANK(Eredményesség[[#This Row],[Arany]]),"---",SUM(Eredményesség[[#This Row],[Arany]:[Bronz]]))</f>
        <v>17</v>
      </c>
      <c r="J28" s="7">
        <v>2000</v>
      </c>
      <c r="K28" s="7" t="s">
        <v>7</v>
      </c>
      <c r="L28" s="7"/>
      <c r="M28" s="7"/>
      <c r="N28" s="7"/>
    </row>
    <row r="29" spans="2:14" x14ac:dyDescent="0.25">
      <c r="B29" s="7">
        <v>2004</v>
      </c>
      <c r="C29" s="7">
        <v>8</v>
      </c>
      <c r="D29" s="7">
        <v>6</v>
      </c>
      <c r="E29" s="7">
        <v>3</v>
      </c>
      <c r="F29" s="7" t="s">
        <v>45</v>
      </c>
      <c r="G29" s="7">
        <f>IF(ISBLANK(Eredményesség[[#This Row],[Arany]]),"---",SUM(Eredményesség[[#This Row],[Arany]:[Bronz]]))</f>
        <v>17</v>
      </c>
      <c r="J29" s="7">
        <v>2004</v>
      </c>
      <c r="K29" s="7" t="s">
        <v>6</v>
      </c>
      <c r="L29" s="7"/>
      <c r="M29" s="7"/>
      <c r="N29" s="7"/>
    </row>
    <row r="30" spans="2:14" x14ac:dyDescent="0.25">
      <c r="B30" s="7">
        <v>2008</v>
      </c>
      <c r="C30" s="7">
        <v>3</v>
      </c>
      <c r="D30" s="7">
        <v>5</v>
      </c>
      <c r="E30" s="7">
        <v>2</v>
      </c>
      <c r="F30" s="7" t="s">
        <v>48</v>
      </c>
      <c r="G30" s="7">
        <f>IF(ISBLANK(Eredményesség[[#This Row],[Arany]]),"---",SUM(Eredményesség[[#This Row],[Arany]:[Bronz]]))</f>
        <v>10</v>
      </c>
      <c r="J30" s="7">
        <v>2008</v>
      </c>
      <c r="K30" s="7" t="s">
        <v>5</v>
      </c>
      <c r="L30" s="7"/>
      <c r="M30" s="7"/>
      <c r="N30" s="7"/>
    </row>
    <row r="31" spans="2:14" x14ac:dyDescent="0.25">
      <c r="B31" s="7">
        <v>2012</v>
      </c>
      <c r="C31" s="7">
        <v>8</v>
      </c>
      <c r="D31" s="7">
        <v>4</v>
      </c>
      <c r="E31" s="7">
        <v>6</v>
      </c>
      <c r="F31" s="7" t="s">
        <v>37</v>
      </c>
      <c r="G31" s="7">
        <f>IF(ISBLANK(Eredményesség[[#This Row],[Arany]]),"---",SUM(Eredményesség[[#This Row],[Arany]:[Bronz]]))</f>
        <v>18</v>
      </c>
      <c r="J31" s="7">
        <v>2012</v>
      </c>
      <c r="K31" s="7" t="s">
        <v>4</v>
      </c>
      <c r="L31" s="7"/>
      <c r="M31" s="7"/>
      <c r="N31" s="7"/>
    </row>
    <row r="32" spans="2:14" x14ac:dyDescent="0.25">
      <c r="B32" s="7">
        <v>2016</v>
      </c>
      <c r="C32" s="7">
        <v>8</v>
      </c>
      <c r="D32" s="7">
        <v>3</v>
      </c>
      <c r="E32" s="7">
        <v>4</v>
      </c>
      <c r="F32" s="7" t="s">
        <v>45</v>
      </c>
      <c r="G32" s="7">
        <f>IF(ISBLANK(Eredményesség[[#This Row],[Arany]]),"---",SUM(Eredményesség[[#This Row],[Arany]:[Bronz]]))</f>
        <v>15</v>
      </c>
      <c r="J32" s="7">
        <v>2016</v>
      </c>
      <c r="K32" s="7" t="s">
        <v>3</v>
      </c>
      <c r="L32" s="7"/>
      <c r="M32" s="7"/>
      <c r="N32" s="7"/>
    </row>
    <row r="33" spans="2:14" x14ac:dyDescent="0.25">
      <c r="B33" s="7">
        <v>2020</v>
      </c>
      <c r="C33" s="7">
        <v>6</v>
      </c>
      <c r="D33" s="7">
        <v>7</v>
      </c>
      <c r="E33" s="7">
        <v>7</v>
      </c>
      <c r="F33" s="7" t="s">
        <v>46</v>
      </c>
      <c r="G33" s="7">
        <f>IF(ISBLANK(Eredményesség[[#This Row],[Arany]]),"---",SUM(Eredményesség[[#This Row],[Arany]:[Bronz]]))</f>
        <v>20</v>
      </c>
      <c r="J33" s="7">
        <v>2020</v>
      </c>
      <c r="K33" s="7" t="s">
        <v>2</v>
      </c>
      <c r="L33" s="7"/>
      <c r="M33" s="7"/>
      <c r="N33" s="7"/>
    </row>
    <row r="36" spans="2:14" ht="15.75" thickBot="1" x14ac:dyDescent="0.3"/>
    <row r="37" spans="2:14" ht="16.5" thickTop="1" thickBot="1" x14ac:dyDescent="0.3">
      <c r="B37" s="19" t="s">
        <v>115</v>
      </c>
    </row>
    <row r="38" spans="2:14" ht="16.5" thickTop="1" thickBot="1" x14ac:dyDescent="0.3"/>
    <row r="39" spans="2:14" ht="15.75" thickBot="1" x14ac:dyDescent="0.3">
      <c r="B39" s="22" t="s">
        <v>117</v>
      </c>
      <c r="C39" s="22"/>
      <c r="D39" s="22"/>
      <c r="E39" s="22"/>
      <c r="F39" s="22"/>
      <c r="G39" s="22"/>
      <c r="H39" s="28">
        <f>COUNT(Eredményesség[Arany])</f>
        <v>27</v>
      </c>
      <c r="I39" s="28">
        <f>COUNTA(Eredményesség[Helyezés])</f>
        <v>27</v>
      </c>
    </row>
    <row r="40" spans="2:14" ht="15.75" thickBot="1" x14ac:dyDescent="0.3">
      <c r="B40" s="22" t="s">
        <v>127</v>
      </c>
      <c r="C40" s="22"/>
      <c r="D40" s="22"/>
      <c r="E40" s="22"/>
      <c r="F40" s="22"/>
      <c r="G40" s="23"/>
      <c r="H40" s="28">
        <f>COUNTBLANK(Eredményesség[Arany])</f>
        <v>2</v>
      </c>
      <c r="I40" s="18"/>
    </row>
    <row r="41" spans="2:14" ht="15.75" thickBot="1" x14ac:dyDescent="0.3">
      <c r="B41" s="22" t="s">
        <v>123</v>
      </c>
      <c r="C41" s="22"/>
      <c r="D41" s="22"/>
      <c r="E41" s="22"/>
      <c r="F41" s="22"/>
      <c r="G41" s="23"/>
      <c r="H41" s="28">
        <f>ROUND(AVERAGE(Eredményesség[Összes érem]),0)</f>
        <v>19</v>
      </c>
      <c r="I41" s="18"/>
    </row>
    <row r="42" spans="2:14" ht="15.75" thickBot="1" x14ac:dyDescent="0.3">
      <c r="B42" s="22" t="s">
        <v>128</v>
      </c>
      <c r="C42" s="22"/>
      <c r="D42" s="22"/>
      <c r="E42" s="22"/>
      <c r="F42" s="22"/>
      <c r="G42" s="23"/>
      <c r="H42" s="28">
        <f>COUNTIF(Eredményesség[Arany],"&gt;=10")</f>
        <v>7</v>
      </c>
      <c r="I42" s="18"/>
    </row>
    <row r="43" spans="2:14" ht="15.75" thickBot="1" x14ac:dyDescent="0.3">
      <c r="B43" s="22" t="s">
        <v>129</v>
      </c>
      <c r="C43" s="22"/>
      <c r="D43" s="22"/>
      <c r="E43" s="22"/>
      <c r="F43" s="22"/>
      <c r="G43" s="23"/>
      <c r="H43" s="28">
        <f>COUNTIFS(Eredményesség[Arany],"&gt;=10",Eredményesség[Ezüst],"&lt;=8")</f>
        <v>4</v>
      </c>
      <c r="I43" s="18"/>
    </row>
    <row r="44" spans="2:14" ht="15.75" thickBot="1" x14ac:dyDescent="0.3">
      <c r="B44" s="24" t="s">
        <v>124</v>
      </c>
      <c r="C44" s="24"/>
      <c r="D44" s="24"/>
      <c r="E44" s="24"/>
      <c r="F44" s="24"/>
      <c r="G44" s="24"/>
      <c r="H44" s="28">
        <f>INDEX(Eredményesség[],MATCH(MAX(Eredményesség[Arany]),Eredményesség[Arany],0),1)</f>
        <v>1952</v>
      </c>
      <c r="I44" s="18"/>
    </row>
    <row r="45" spans="2:14" ht="15.75" thickBot="1" x14ac:dyDescent="0.3">
      <c r="B45" s="24" t="s">
        <v>125</v>
      </c>
      <c r="C45" s="24"/>
      <c r="D45" s="24"/>
      <c r="E45" s="24"/>
      <c r="F45" s="24"/>
      <c r="G45" s="24"/>
      <c r="H45" s="28">
        <f>INDEX(Eredményesség[],MATCH(MIN(Eredményesség[Ezüst]),Eredményesség[Ezüst],0),1)</f>
        <v>1896</v>
      </c>
      <c r="I45" s="18"/>
    </row>
    <row r="46" spans="2:14" ht="15.75" thickBot="1" x14ac:dyDescent="0.3">
      <c r="B46" s="25" t="s">
        <v>126</v>
      </c>
      <c r="C46" s="25"/>
      <c r="D46" s="25"/>
      <c r="E46" s="25"/>
      <c r="F46" s="25"/>
      <c r="G46" s="25"/>
      <c r="H46" s="28">
        <f>INDEX(Eredményesség[],MATCH(MAX(Eredményesség[Összes érem]),Eredményesség[Összes érem],0),1)</f>
        <v>1952</v>
      </c>
      <c r="I46" s="18"/>
    </row>
    <row r="47" spans="2:14" ht="15.75" thickBot="1" x14ac:dyDescent="0.3">
      <c r="B47" s="25" t="s">
        <v>120</v>
      </c>
      <c r="C47" s="25"/>
      <c r="D47" s="25"/>
      <c r="E47" s="25"/>
      <c r="F47" s="25"/>
      <c r="G47" s="25"/>
      <c r="H47" s="28" t="str">
        <f>INDEX(Eredményesség[],MATCH(MAX(Eredményesség[Összes érem]),Eredményesség[Összes érem],0),5)</f>
        <v>3.</v>
      </c>
      <c r="I47" s="18"/>
    </row>
    <row r="48" spans="2:14" ht="15.75" thickBot="1" x14ac:dyDescent="0.3">
      <c r="B48" s="26" t="s">
        <v>118</v>
      </c>
      <c r="C48" s="26"/>
      <c r="D48" s="26"/>
      <c r="E48" s="26"/>
      <c r="F48" s="26"/>
      <c r="G48" s="26"/>
      <c r="H48" s="28" t="str">
        <f>INDEX(Olimpiák[],MATCH(H44,Olimpiák[Év],0),2)</f>
        <v> Helsinki</v>
      </c>
      <c r="I48" s="18"/>
    </row>
    <row r="49" spans="2:9" ht="15.75" thickBot="1" x14ac:dyDescent="0.3">
      <c r="B49" s="26" t="s">
        <v>121</v>
      </c>
      <c r="C49" s="26"/>
      <c r="D49" s="26"/>
      <c r="E49" s="26"/>
      <c r="F49" s="26"/>
      <c r="G49" s="26"/>
      <c r="H49" s="28" t="str">
        <f>INDEX(Olimpiák[],MATCH(H46,Olimpiák[Év],0),2)</f>
        <v> Helsinki</v>
      </c>
      <c r="I49" s="18"/>
    </row>
    <row r="50" spans="2:9" ht="15.75" thickBot="1" x14ac:dyDescent="0.3">
      <c r="B50" s="26" t="s">
        <v>122</v>
      </c>
      <c r="C50" s="26"/>
      <c r="D50" s="26"/>
      <c r="E50" s="26"/>
      <c r="F50" s="26"/>
      <c r="G50" s="26"/>
      <c r="H50" s="28" t="str">
        <f>INDEX(Olimpiák[],MATCH(INDEX(Eredményesség[],MATCH(MIN(Eredményesség[Bronz]),Eredményesség[Bronz],0),1),Olimpiák[Év],0),2)</f>
        <v> Amszterdam</v>
      </c>
      <c r="I50" s="18"/>
    </row>
    <row r="53" spans="2:9" x14ac:dyDescent="0.25">
      <c r="B53" s="17" t="s">
        <v>119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Sportolók</vt:lpstr>
      <vt:lpstr>Olimpiák</vt:lpstr>
      <vt:lpstr>Sportolók_megoldás</vt:lpstr>
      <vt:lpstr>Olimpiák_megoldás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Ildikó</dc:creator>
  <cp:lastModifiedBy>Ildikó Szabó</cp:lastModifiedBy>
  <dcterms:created xsi:type="dcterms:W3CDTF">2021-08-18T16:08:42Z</dcterms:created>
  <dcterms:modified xsi:type="dcterms:W3CDTF">2021-08-21T19:59:30Z</dcterms:modified>
</cp:coreProperties>
</file>